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192.168.5.101\datos\3. ANI\3. CONSORCIO EPSILON 4G\AVANCES SEMANALES\2021\GERENCIAL No. 278\"/>
    </mc:Choice>
  </mc:AlternateContent>
  <xr:revisionPtr revIDLastSave="0" documentId="13_ncr:1_{F2C2F045-C39C-4579-941C-29DFC5828BBA}" xr6:coauthVersionLast="46" xr6:coauthVersionMax="46" xr10:uidLastSave="{00000000-0000-0000-0000-000000000000}"/>
  <bookViews>
    <workbookView xWindow="8685" yWindow="1065" windowWidth="14865" windowHeight="13080" tabRatio="842" xr2:uid="{00000000-000D-0000-FFFF-FFFF00000000}"/>
  </bookViews>
  <sheets>
    <sheet name="Formato" sheetId="316" r:id="rId1"/>
    <sheet name="Predial" sheetId="1063" r:id="rId2"/>
    <sheet name="FINANCIERO" sheetId="1064" r:id="rId3"/>
    <sheet name="Registro fotográfico social" sheetId="1061" r:id="rId4"/>
    <sheet name="Registro fotográfico redes" sheetId="966" r:id="rId5"/>
    <sheet name="Registro fotográfico técnico" sheetId="1057" r:id="rId6"/>
    <sheet name="Registro fotográfico túnel" sheetId="1060" r:id="rId7"/>
    <sheet name="Registro fotográfico puentes" sheetId="1059" r:id="rId8"/>
    <sheet name="Registro fotográfico OyM" sheetId="1058" r:id="rId9"/>
    <sheet name="Registro fotográfico ambiental" sheetId="106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0" localSheetId="9">#REF!</definedName>
    <definedName name="\0" localSheetId="8">#REF!</definedName>
    <definedName name="\0" localSheetId="7">#REF!</definedName>
    <definedName name="\0" localSheetId="5">#REF!</definedName>
    <definedName name="\0" localSheetId="6">#REF!</definedName>
    <definedName name="\0">#REF!</definedName>
    <definedName name="\d" localSheetId="9">#REF!</definedName>
    <definedName name="\d" localSheetId="8">#REF!</definedName>
    <definedName name="\d" localSheetId="5">#REF!</definedName>
    <definedName name="\d" localSheetId="6">#REF!</definedName>
    <definedName name="\d">#REF!</definedName>
    <definedName name="\g" localSheetId="9">#REF!</definedName>
    <definedName name="\g" localSheetId="8">#REF!</definedName>
    <definedName name="\g" localSheetId="5">#REF!</definedName>
    <definedName name="\g" localSheetId="6">#REF!</definedName>
    <definedName name="\g">#REF!</definedName>
    <definedName name="\m" localSheetId="5">#REF!</definedName>
    <definedName name="\m">#REF!</definedName>
    <definedName name="\n" localSheetId="5">#REF!</definedName>
    <definedName name="\n">#REF!</definedName>
    <definedName name="\p" localSheetId="5">#REF!</definedName>
    <definedName name="\p">#REF!</definedName>
    <definedName name="\w" localSheetId="5">#REF!</definedName>
    <definedName name="\w">#REF!</definedName>
    <definedName name="___________________________________________________________________________gol2">[1]DATOS!$I:$I</definedName>
    <definedName name="___________________________________________________________________________gol3">[1]DATOS!$M:$M</definedName>
    <definedName name="___________________________________________________________________________pes1">[1]DATOS!$G:$G</definedName>
    <definedName name="___________________________________________________________________________pes10">[1]DATOS!$V:$V</definedName>
    <definedName name="___________________________________________________________________________pes2">[1]DATOS!$H:$H</definedName>
    <definedName name="___________________________________________________________________________pes3">[1]DATOS!$K:$K</definedName>
    <definedName name="___________________________________________________________________________pes4">[1]DATOS!$L:$L</definedName>
    <definedName name="___________________________________________________________________________pes5">[1]DATOS!$O:$O</definedName>
    <definedName name="___________________________________________________________________________pes6">[1]DATOS!$P:$P</definedName>
    <definedName name="___________________________________________________________________________pes7">[1]DATOS!$R:$R</definedName>
    <definedName name="___________________________________________________________________________pes8">[1]DATOS!$S:$S</definedName>
    <definedName name="___________________________________________________________________________pes9">[1]DATOS!$U:$U</definedName>
    <definedName name="__________________________________________________________________________gol2">[1]DATOS!$I:$I</definedName>
    <definedName name="__________________________________________________________________________gol3">[1]DATOS!$M:$M</definedName>
    <definedName name="__________________________________________________________________________pes1">[1]DATOS!$G:$G</definedName>
    <definedName name="__________________________________________________________________________pes10">[1]DATOS!$V:$V</definedName>
    <definedName name="__________________________________________________________________________pes2">[1]DATOS!$H:$H</definedName>
    <definedName name="__________________________________________________________________________pes3">[1]DATOS!$K:$K</definedName>
    <definedName name="__________________________________________________________________________pes4">[1]DATOS!$L:$L</definedName>
    <definedName name="__________________________________________________________________________pes5">[1]DATOS!$O:$O</definedName>
    <definedName name="__________________________________________________________________________pes6">[1]DATOS!$P:$P</definedName>
    <definedName name="__________________________________________________________________________pes7">[1]DATOS!$R:$R</definedName>
    <definedName name="__________________________________________________________________________pes8">[1]DATOS!$S:$S</definedName>
    <definedName name="__________________________________________________________________________pes9">[1]DATOS!$U:$U</definedName>
    <definedName name="_________________________________________________________________________gol2">[1]DATOS!$I:$I</definedName>
    <definedName name="_________________________________________________________________________gol3">[1]DATOS!$M:$M</definedName>
    <definedName name="_________________________________________________________________________pes1">[1]DATOS!$G:$G</definedName>
    <definedName name="_________________________________________________________________________pes10">[1]DATOS!$V:$V</definedName>
    <definedName name="_________________________________________________________________________pes2">[1]DATOS!$H:$H</definedName>
    <definedName name="_________________________________________________________________________pes3">[1]DATOS!$K:$K</definedName>
    <definedName name="_________________________________________________________________________pes4">[1]DATOS!$L:$L</definedName>
    <definedName name="_________________________________________________________________________pes5">[1]DATOS!$O:$O</definedName>
    <definedName name="_________________________________________________________________________pes6">[1]DATOS!$P:$P</definedName>
    <definedName name="_________________________________________________________________________pes7">[1]DATOS!$R:$R</definedName>
    <definedName name="_________________________________________________________________________pes8">[1]DATOS!$S:$S</definedName>
    <definedName name="_________________________________________________________________________pes9">[1]DATOS!$U:$U</definedName>
    <definedName name="________________________________________________________________________gol2">[1]DATOS!$I:$I</definedName>
    <definedName name="________________________________________________________________________gol3">[1]DATOS!$M:$M</definedName>
    <definedName name="________________________________________________________________________pes1">[1]DATOS!$G:$G</definedName>
    <definedName name="________________________________________________________________________pes10">[1]DATOS!$V:$V</definedName>
    <definedName name="________________________________________________________________________pes2">[1]DATOS!$H:$H</definedName>
    <definedName name="________________________________________________________________________pes3">[1]DATOS!$K:$K</definedName>
    <definedName name="________________________________________________________________________pes4">[1]DATOS!$L:$L</definedName>
    <definedName name="________________________________________________________________________pes5">[1]DATOS!$O:$O</definedName>
    <definedName name="________________________________________________________________________pes6">[1]DATOS!$P:$P</definedName>
    <definedName name="________________________________________________________________________pes7">[1]DATOS!$R:$R</definedName>
    <definedName name="________________________________________________________________________pes8">[1]DATOS!$S:$S</definedName>
    <definedName name="________________________________________________________________________pes9">[1]DATOS!$U:$U</definedName>
    <definedName name="_______________________________________________________________________gol2">[1]DATOS!$I:$I</definedName>
    <definedName name="_______________________________________________________________________gol3">[1]DATOS!$M:$M</definedName>
    <definedName name="_______________________________________________________________________pes1">[1]DATOS!$G:$G</definedName>
    <definedName name="_______________________________________________________________________pes10">[1]DATOS!$V:$V</definedName>
    <definedName name="_______________________________________________________________________pes2">[1]DATOS!$H:$H</definedName>
    <definedName name="_______________________________________________________________________pes3">[1]DATOS!$K:$K</definedName>
    <definedName name="_______________________________________________________________________pes4">[1]DATOS!$L:$L</definedName>
    <definedName name="_______________________________________________________________________pes5">[1]DATOS!$O:$O</definedName>
    <definedName name="_______________________________________________________________________pes6">[1]DATOS!$P:$P</definedName>
    <definedName name="_______________________________________________________________________pes7">[1]DATOS!$R:$R</definedName>
    <definedName name="_______________________________________________________________________pes8">[1]DATOS!$S:$S</definedName>
    <definedName name="_______________________________________________________________________pes9">[1]DATOS!$U:$U</definedName>
    <definedName name="______________________________________________________________________gol2">[1]DATOS!$I:$I</definedName>
    <definedName name="______________________________________________________________________gol3">[1]DATOS!$M:$M</definedName>
    <definedName name="______________________________________________________________________pes1">[1]DATOS!$G:$G</definedName>
    <definedName name="______________________________________________________________________pes10">[1]DATOS!$V:$V</definedName>
    <definedName name="______________________________________________________________________pes2">[1]DATOS!$H:$H</definedName>
    <definedName name="______________________________________________________________________pes3">[1]DATOS!$K:$K</definedName>
    <definedName name="______________________________________________________________________pes4">[1]DATOS!$L:$L</definedName>
    <definedName name="______________________________________________________________________pes5">[1]DATOS!$O:$O</definedName>
    <definedName name="______________________________________________________________________pes6">[1]DATOS!$P:$P</definedName>
    <definedName name="______________________________________________________________________pes7">[1]DATOS!$R:$R</definedName>
    <definedName name="______________________________________________________________________pes8">[1]DATOS!$S:$S</definedName>
    <definedName name="______________________________________________________________________pes9">[1]DATOS!$U:$U</definedName>
    <definedName name="_____________________________________________________________________gol2">[1]DATOS!$I:$I</definedName>
    <definedName name="_____________________________________________________________________gol3">[1]DATOS!$M:$M</definedName>
    <definedName name="_____________________________________________________________________pes1">[1]DATOS!$G:$G</definedName>
    <definedName name="_____________________________________________________________________pes10">[1]DATOS!$V:$V</definedName>
    <definedName name="_____________________________________________________________________pes2">[1]DATOS!$H:$H</definedName>
    <definedName name="_____________________________________________________________________pes3">[1]DATOS!$K:$K</definedName>
    <definedName name="_____________________________________________________________________pes4">[1]DATOS!$L:$L</definedName>
    <definedName name="_____________________________________________________________________pes5">[1]DATOS!$O:$O</definedName>
    <definedName name="_____________________________________________________________________pes6">[1]DATOS!$P:$P</definedName>
    <definedName name="_____________________________________________________________________pes7">[1]DATOS!$R:$R</definedName>
    <definedName name="_____________________________________________________________________pes8">[1]DATOS!$S:$S</definedName>
    <definedName name="_____________________________________________________________________pes9">[1]DATOS!$U:$U</definedName>
    <definedName name="____________________________________________________________________gol2">[1]DATOS!$I:$I</definedName>
    <definedName name="____________________________________________________________________gol3">[1]DATOS!$M:$M</definedName>
    <definedName name="____________________________________________________________________pes1">[1]DATOS!$G:$G</definedName>
    <definedName name="____________________________________________________________________pes10">[1]DATOS!$V:$V</definedName>
    <definedName name="____________________________________________________________________pes2">[1]DATOS!$H:$H</definedName>
    <definedName name="____________________________________________________________________pes3">[1]DATOS!$K:$K</definedName>
    <definedName name="____________________________________________________________________pes4">[1]DATOS!$L:$L</definedName>
    <definedName name="____________________________________________________________________pes5">[1]DATOS!$O:$O</definedName>
    <definedName name="____________________________________________________________________pes6">[1]DATOS!$P:$P</definedName>
    <definedName name="____________________________________________________________________pes7">[1]DATOS!$R:$R</definedName>
    <definedName name="____________________________________________________________________pes8">[1]DATOS!$S:$S</definedName>
    <definedName name="____________________________________________________________________pes9">[1]DATOS!$U:$U</definedName>
    <definedName name="___________________________________________________________________gol2">[1]DATOS!$I:$I</definedName>
    <definedName name="___________________________________________________________________gol3">[1]DATOS!$M:$M</definedName>
    <definedName name="___________________________________________________________________pes1">[1]DATOS!$G:$G</definedName>
    <definedName name="___________________________________________________________________pes10">[1]DATOS!$V:$V</definedName>
    <definedName name="___________________________________________________________________pes2">[1]DATOS!$H:$H</definedName>
    <definedName name="___________________________________________________________________pes3">[1]DATOS!$K:$K</definedName>
    <definedName name="___________________________________________________________________pes4">[1]DATOS!$L:$L</definedName>
    <definedName name="___________________________________________________________________pes5">[1]DATOS!$O:$O</definedName>
    <definedName name="___________________________________________________________________pes6">[1]DATOS!$P:$P</definedName>
    <definedName name="___________________________________________________________________pes7">[1]DATOS!$R:$R</definedName>
    <definedName name="___________________________________________________________________pes8">[1]DATOS!$S:$S</definedName>
    <definedName name="___________________________________________________________________pes9">[1]DATOS!$U:$U</definedName>
    <definedName name="__________________________________________________________________gol2">[1]DATOS!$I:$I</definedName>
    <definedName name="__________________________________________________________________gol3">[1]DATOS!$M:$M</definedName>
    <definedName name="__________________________________________________________________pes1">[1]DATOS!$G:$G</definedName>
    <definedName name="__________________________________________________________________pes10">[1]DATOS!$V:$V</definedName>
    <definedName name="__________________________________________________________________pes2">[1]DATOS!$H:$H</definedName>
    <definedName name="__________________________________________________________________pes3">[1]DATOS!$K:$K</definedName>
    <definedName name="__________________________________________________________________pes4">[1]DATOS!$L:$L</definedName>
    <definedName name="__________________________________________________________________pes5">[1]DATOS!$O:$O</definedName>
    <definedName name="__________________________________________________________________pes6">[1]DATOS!$P:$P</definedName>
    <definedName name="__________________________________________________________________pes7">[1]DATOS!$R:$R</definedName>
    <definedName name="__________________________________________________________________pes8">[1]DATOS!$S:$S</definedName>
    <definedName name="__________________________________________________________________pes9">[1]DATOS!$U:$U</definedName>
    <definedName name="_________________________________________________________________gol2">[1]DATOS!$I:$I</definedName>
    <definedName name="_________________________________________________________________gol3">[1]DATOS!$M:$M</definedName>
    <definedName name="_________________________________________________________________pes1">[1]DATOS!$G:$G</definedName>
    <definedName name="_________________________________________________________________pes10">[1]DATOS!$V:$V</definedName>
    <definedName name="_________________________________________________________________pes2">[1]DATOS!$H:$H</definedName>
    <definedName name="_________________________________________________________________pes3">[1]DATOS!$K:$K</definedName>
    <definedName name="_________________________________________________________________pes4">[1]DATOS!$L:$L</definedName>
    <definedName name="_________________________________________________________________pes5">[1]DATOS!$O:$O</definedName>
    <definedName name="_________________________________________________________________pes6">[1]DATOS!$P:$P</definedName>
    <definedName name="_________________________________________________________________pes7">[1]DATOS!$R:$R</definedName>
    <definedName name="_________________________________________________________________pes8">[1]DATOS!$S:$S</definedName>
    <definedName name="_________________________________________________________________pes9">[1]DATOS!$U:$U</definedName>
    <definedName name="________________________________________________________________gol2">[1]DATOS!$I:$I</definedName>
    <definedName name="________________________________________________________________gol3">[1]DATOS!$M:$M</definedName>
    <definedName name="________________________________________________________________pes1">[1]DATOS!$G:$G</definedName>
    <definedName name="________________________________________________________________pes10">[1]DATOS!$V:$V</definedName>
    <definedName name="________________________________________________________________pes2">[1]DATOS!$H:$H</definedName>
    <definedName name="________________________________________________________________pes3">[1]DATOS!$K:$K</definedName>
    <definedName name="________________________________________________________________pes4">[1]DATOS!$L:$L</definedName>
    <definedName name="________________________________________________________________pes5">[1]DATOS!$O:$O</definedName>
    <definedName name="________________________________________________________________pes6">[1]DATOS!$P:$P</definedName>
    <definedName name="________________________________________________________________pes7">[1]DATOS!$R:$R</definedName>
    <definedName name="________________________________________________________________pes8">[1]DATOS!$S:$S</definedName>
    <definedName name="________________________________________________________________pes9">[1]DATOS!$U:$U</definedName>
    <definedName name="_______________________________________________________________gol2">[1]DATOS!$I:$I</definedName>
    <definedName name="_______________________________________________________________gol3">[1]DATOS!$M:$M</definedName>
    <definedName name="_______________________________________________________________pes1">[1]DATOS!$G:$G</definedName>
    <definedName name="_______________________________________________________________pes10">[1]DATOS!$V:$V</definedName>
    <definedName name="_______________________________________________________________pes2">[1]DATOS!$H:$H</definedName>
    <definedName name="_______________________________________________________________pes3">[1]DATOS!$K:$K</definedName>
    <definedName name="_______________________________________________________________pes4">[1]DATOS!$L:$L</definedName>
    <definedName name="_______________________________________________________________pes5">[1]DATOS!$O:$O</definedName>
    <definedName name="_______________________________________________________________pes6">[1]DATOS!$P:$P</definedName>
    <definedName name="_______________________________________________________________pes7">[1]DATOS!$R:$R</definedName>
    <definedName name="_______________________________________________________________pes8">[1]DATOS!$S:$S</definedName>
    <definedName name="_______________________________________________________________pes9">[1]DATOS!$U:$U</definedName>
    <definedName name="______________________________________________________________gol2">[1]DATOS!$I:$I</definedName>
    <definedName name="______________________________________________________________gol3">[1]DATOS!$M:$M</definedName>
    <definedName name="______________________________________________________________pes1">[1]DATOS!$G:$G</definedName>
    <definedName name="______________________________________________________________pes10">[1]DATOS!$V:$V</definedName>
    <definedName name="______________________________________________________________pes2">[1]DATOS!$H:$H</definedName>
    <definedName name="______________________________________________________________pes3">[1]DATOS!$K:$K</definedName>
    <definedName name="______________________________________________________________pes4">[1]DATOS!$L:$L</definedName>
    <definedName name="______________________________________________________________pes5">[1]DATOS!$O:$O</definedName>
    <definedName name="______________________________________________________________pes6">[1]DATOS!$P:$P</definedName>
    <definedName name="______________________________________________________________pes7">[1]DATOS!$R:$R</definedName>
    <definedName name="______________________________________________________________pes8">[1]DATOS!$S:$S</definedName>
    <definedName name="______________________________________________________________pes9">[1]DATOS!$U:$U</definedName>
    <definedName name="_____________________________________________________________gol2">[1]DATOS!$I:$I</definedName>
    <definedName name="_____________________________________________________________gol3">[1]DATOS!$M:$M</definedName>
    <definedName name="_____________________________________________________________pes1">[1]DATOS!$G:$G</definedName>
    <definedName name="_____________________________________________________________pes10">[1]DATOS!$V:$V</definedName>
    <definedName name="_____________________________________________________________pes2">[1]DATOS!$H:$H</definedName>
    <definedName name="_____________________________________________________________pes3">[1]DATOS!$K:$K</definedName>
    <definedName name="_____________________________________________________________pes4">[1]DATOS!$L:$L</definedName>
    <definedName name="_____________________________________________________________pes5">[1]DATOS!$O:$O</definedName>
    <definedName name="_____________________________________________________________pes6">[1]DATOS!$P:$P</definedName>
    <definedName name="_____________________________________________________________pes7">[1]DATOS!$R:$R</definedName>
    <definedName name="_____________________________________________________________pes8">[1]DATOS!$S:$S</definedName>
    <definedName name="_____________________________________________________________pes9">[1]DATOS!$U:$U</definedName>
    <definedName name="____________________________________________________________gol2">[1]DATOS!$I:$I</definedName>
    <definedName name="____________________________________________________________gol3">[1]DATOS!$M:$M</definedName>
    <definedName name="____________________________________________________________pes1">[1]DATOS!$G:$G</definedName>
    <definedName name="____________________________________________________________pes10">[1]DATOS!$V:$V</definedName>
    <definedName name="____________________________________________________________pes2">[1]DATOS!$H:$H</definedName>
    <definedName name="____________________________________________________________pes3">[1]DATOS!$K:$K</definedName>
    <definedName name="____________________________________________________________pes4">[1]DATOS!$L:$L</definedName>
    <definedName name="____________________________________________________________pes5">[1]DATOS!$O:$O</definedName>
    <definedName name="____________________________________________________________pes6">[1]DATOS!$P:$P</definedName>
    <definedName name="____________________________________________________________pes7">[1]DATOS!$R:$R</definedName>
    <definedName name="____________________________________________________________pes8">[1]DATOS!$S:$S</definedName>
    <definedName name="____________________________________________________________pes9">[1]DATOS!$U:$U</definedName>
    <definedName name="___________________________________________________________gol2">[1]DATOS!$I:$I</definedName>
    <definedName name="___________________________________________________________gol3">[1]DATOS!$M:$M</definedName>
    <definedName name="___________________________________________________________pes1">[1]DATOS!$G:$G</definedName>
    <definedName name="___________________________________________________________pes10">[1]DATOS!$V:$V</definedName>
    <definedName name="___________________________________________________________pes2">[1]DATOS!$H:$H</definedName>
    <definedName name="___________________________________________________________pes3">[1]DATOS!$K:$K</definedName>
    <definedName name="___________________________________________________________pes4">[1]DATOS!$L:$L</definedName>
    <definedName name="___________________________________________________________pes5">[1]DATOS!$O:$O</definedName>
    <definedName name="___________________________________________________________pes6">[1]DATOS!$P:$P</definedName>
    <definedName name="___________________________________________________________pes7">[1]DATOS!$R:$R</definedName>
    <definedName name="___________________________________________________________pes8">[1]DATOS!$S:$S</definedName>
    <definedName name="___________________________________________________________pes9">[1]DATOS!$U:$U</definedName>
    <definedName name="__________________________________________________________gol2">[1]DATOS!$I:$I</definedName>
    <definedName name="__________________________________________________________gol3">[1]DATOS!$M:$M</definedName>
    <definedName name="__________________________________________________________pes1">[1]DATOS!$G:$G</definedName>
    <definedName name="__________________________________________________________pes10">[1]DATOS!$V:$V</definedName>
    <definedName name="__________________________________________________________pes2">[1]DATOS!$H:$H</definedName>
    <definedName name="__________________________________________________________pes3">[1]DATOS!$K:$K</definedName>
    <definedName name="__________________________________________________________pes4">[1]DATOS!$L:$L</definedName>
    <definedName name="__________________________________________________________pes5">[1]DATOS!$O:$O</definedName>
    <definedName name="__________________________________________________________pes6">[1]DATOS!$P:$P</definedName>
    <definedName name="__________________________________________________________pes7">[1]DATOS!$R:$R</definedName>
    <definedName name="__________________________________________________________pes8">[1]DATOS!$S:$S</definedName>
    <definedName name="__________________________________________________________pes9">[1]DATOS!$U:$U</definedName>
    <definedName name="_________________________________________________________gol2">[1]DATOS!$I:$I</definedName>
    <definedName name="_________________________________________________________gol3">[1]DATOS!$M:$M</definedName>
    <definedName name="_________________________________________________________pes1">[1]DATOS!$G:$G</definedName>
    <definedName name="_________________________________________________________pes10">[1]DATOS!$V:$V</definedName>
    <definedName name="_________________________________________________________pes2">[1]DATOS!$H:$H</definedName>
    <definedName name="_________________________________________________________pes3">[1]DATOS!$K:$K</definedName>
    <definedName name="_________________________________________________________pes4">[1]DATOS!$L:$L</definedName>
    <definedName name="_________________________________________________________pes5">[1]DATOS!$O:$O</definedName>
    <definedName name="_________________________________________________________pes6">[1]DATOS!$P:$P</definedName>
    <definedName name="_________________________________________________________pes7">[1]DATOS!$R:$R</definedName>
    <definedName name="_________________________________________________________pes8">[1]DATOS!$S:$S</definedName>
    <definedName name="_________________________________________________________pes9">[1]DATOS!$U:$U</definedName>
    <definedName name="________________________________________________________gol2">[1]DATOS!$I:$I</definedName>
    <definedName name="________________________________________________________gol3">[1]DATOS!$M:$M</definedName>
    <definedName name="________________________________________________________pes1">[1]DATOS!$G:$G</definedName>
    <definedName name="________________________________________________________pes10">[1]DATOS!$V:$V</definedName>
    <definedName name="________________________________________________________pes2">[1]DATOS!$H:$H</definedName>
    <definedName name="________________________________________________________pes3">[1]DATOS!$K:$K</definedName>
    <definedName name="________________________________________________________pes4">[1]DATOS!$L:$L</definedName>
    <definedName name="________________________________________________________pes5">[1]DATOS!$O:$O</definedName>
    <definedName name="________________________________________________________pes6">[1]DATOS!$P:$P</definedName>
    <definedName name="________________________________________________________pes7">[1]DATOS!$R:$R</definedName>
    <definedName name="________________________________________________________pes8">[1]DATOS!$S:$S</definedName>
    <definedName name="________________________________________________________pes9">[1]DATOS!$U:$U</definedName>
    <definedName name="_______________________________________________________gol2">[1]DATOS!$I:$I</definedName>
    <definedName name="_______________________________________________________gol3">[1]DATOS!$M:$M</definedName>
    <definedName name="_______________________________________________________pes1">[1]DATOS!$G:$G</definedName>
    <definedName name="_______________________________________________________pes10">[1]DATOS!$V:$V</definedName>
    <definedName name="_______________________________________________________pes2">[1]DATOS!$H:$H</definedName>
    <definedName name="_______________________________________________________pes3">[1]DATOS!$K:$K</definedName>
    <definedName name="_______________________________________________________pes4">[1]DATOS!$L:$L</definedName>
    <definedName name="_______________________________________________________pes5">[1]DATOS!$O:$O</definedName>
    <definedName name="_______________________________________________________pes6">[1]DATOS!$P:$P</definedName>
    <definedName name="_______________________________________________________pes7">[1]DATOS!$R:$R</definedName>
    <definedName name="_______________________________________________________pes8">[1]DATOS!$S:$S</definedName>
    <definedName name="_______________________________________________________pes9">[1]DATOS!$U:$U</definedName>
    <definedName name="______________________________________________________gol2">[1]DATOS!$I:$I</definedName>
    <definedName name="______________________________________________________gol3">[1]DATOS!$M:$M</definedName>
    <definedName name="______________________________________________________pes1">[1]DATOS!$G:$G</definedName>
    <definedName name="______________________________________________________pes10">[1]DATOS!$V:$V</definedName>
    <definedName name="______________________________________________________pes2">[1]DATOS!$H:$H</definedName>
    <definedName name="______________________________________________________pes3">[1]DATOS!$K:$K</definedName>
    <definedName name="______________________________________________________pes4">[1]DATOS!$L:$L</definedName>
    <definedName name="______________________________________________________pes5">[1]DATOS!$O:$O</definedName>
    <definedName name="______________________________________________________pes6">[1]DATOS!$P:$P</definedName>
    <definedName name="______________________________________________________pes7">[1]DATOS!$R:$R</definedName>
    <definedName name="______________________________________________________pes8">[1]DATOS!$S:$S</definedName>
    <definedName name="______________________________________________________pes9">[1]DATOS!$U:$U</definedName>
    <definedName name="_____________________________________________________gol2">[1]DATOS!$I:$I</definedName>
    <definedName name="_____________________________________________________gol3">[1]DATOS!$M:$M</definedName>
    <definedName name="_____________________________________________________pes1">[1]DATOS!$G:$G</definedName>
    <definedName name="_____________________________________________________pes10">[1]DATOS!$V:$V</definedName>
    <definedName name="_____________________________________________________pes2">[1]DATOS!$H:$H</definedName>
    <definedName name="_____________________________________________________pes3">[1]DATOS!$K:$K</definedName>
    <definedName name="_____________________________________________________pes4">[1]DATOS!$L:$L</definedName>
    <definedName name="_____________________________________________________pes5">[1]DATOS!$O:$O</definedName>
    <definedName name="_____________________________________________________pes6">[1]DATOS!$P:$P</definedName>
    <definedName name="_____________________________________________________pes7">[1]DATOS!$R:$R</definedName>
    <definedName name="_____________________________________________________pes8">[1]DATOS!$S:$S</definedName>
    <definedName name="_____________________________________________________pes9">[1]DATOS!$U:$U</definedName>
    <definedName name="____________________________________________________gol2">[1]DATOS!$I:$I</definedName>
    <definedName name="____________________________________________________gol3">[1]DATOS!$M:$M</definedName>
    <definedName name="____________________________________________________pes1">[1]DATOS!$G:$G</definedName>
    <definedName name="____________________________________________________pes10">[1]DATOS!$V:$V</definedName>
    <definedName name="____________________________________________________pes2">[1]DATOS!$H:$H</definedName>
    <definedName name="____________________________________________________pes3">[1]DATOS!$K:$K</definedName>
    <definedName name="____________________________________________________pes4">[1]DATOS!$L:$L</definedName>
    <definedName name="____________________________________________________pes5">[1]DATOS!$O:$O</definedName>
    <definedName name="____________________________________________________pes6">[1]DATOS!$P:$P</definedName>
    <definedName name="____________________________________________________pes7">[1]DATOS!$R:$R</definedName>
    <definedName name="____________________________________________________pes8">[1]DATOS!$S:$S</definedName>
    <definedName name="____________________________________________________pes9">[1]DATOS!$U:$U</definedName>
    <definedName name="___________________________________________________gol2">[1]DATOS!$I:$I</definedName>
    <definedName name="___________________________________________________gol3">[1]DATOS!$M:$M</definedName>
    <definedName name="___________________________________________________pes1">[1]DATOS!$G:$G</definedName>
    <definedName name="___________________________________________________pes10">[1]DATOS!$V:$V</definedName>
    <definedName name="___________________________________________________pes2">[1]DATOS!$H:$H</definedName>
    <definedName name="___________________________________________________pes3">[1]DATOS!$K:$K</definedName>
    <definedName name="___________________________________________________pes4">[1]DATOS!$L:$L</definedName>
    <definedName name="___________________________________________________pes5">[1]DATOS!$O:$O</definedName>
    <definedName name="___________________________________________________pes6">[1]DATOS!$P:$P</definedName>
    <definedName name="___________________________________________________pes7">[1]DATOS!$R:$R</definedName>
    <definedName name="___________________________________________________pes8">[1]DATOS!$S:$S</definedName>
    <definedName name="___________________________________________________pes9">[1]DATOS!$U:$U</definedName>
    <definedName name="__________________________________________________gol2">[1]DATOS!$I:$I</definedName>
    <definedName name="__________________________________________________gol3">[1]DATOS!$M:$M</definedName>
    <definedName name="__________________________________________________pes1">[1]DATOS!$G:$G</definedName>
    <definedName name="__________________________________________________pes10">[1]DATOS!$V:$V</definedName>
    <definedName name="__________________________________________________pes2">[1]DATOS!$H:$H</definedName>
    <definedName name="__________________________________________________pes3">[1]DATOS!$K:$K</definedName>
    <definedName name="__________________________________________________pes4">[1]DATOS!$L:$L</definedName>
    <definedName name="__________________________________________________pes5">[1]DATOS!$O:$O</definedName>
    <definedName name="__________________________________________________pes6">[1]DATOS!$P:$P</definedName>
    <definedName name="__________________________________________________pes7">[1]DATOS!$R:$R</definedName>
    <definedName name="__________________________________________________pes8">[1]DATOS!$S:$S</definedName>
    <definedName name="__________________________________________________pes9">[1]DATOS!$U:$U</definedName>
    <definedName name="_________________________________________________gol2">[1]DATOS!$I:$I</definedName>
    <definedName name="_________________________________________________gol3">[1]DATOS!$M:$M</definedName>
    <definedName name="_________________________________________________pes1">[1]DATOS!$G:$G</definedName>
    <definedName name="_________________________________________________pes10">[1]DATOS!$V:$V</definedName>
    <definedName name="_________________________________________________pes2">[1]DATOS!$H:$H</definedName>
    <definedName name="_________________________________________________pes3">[1]DATOS!$K:$K</definedName>
    <definedName name="_________________________________________________pes4">[1]DATOS!$L:$L</definedName>
    <definedName name="_________________________________________________pes5">[1]DATOS!$O:$O</definedName>
    <definedName name="_________________________________________________pes6">[1]DATOS!$P:$P</definedName>
    <definedName name="_________________________________________________pes7">[1]DATOS!$R:$R</definedName>
    <definedName name="_________________________________________________pes8">[1]DATOS!$S:$S</definedName>
    <definedName name="_________________________________________________pes9">[1]DATOS!$U:$U</definedName>
    <definedName name="________________________________________________gol2">[1]DATOS!$I:$I</definedName>
    <definedName name="________________________________________________gol3">[1]DATOS!$M:$M</definedName>
    <definedName name="________________________________________________pes1">[1]DATOS!$G:$G</definedName>
    <definedName name="________________________________________________pes10">[1]DATOS!$V:$V</definedName>
    <definedName name="________________________________________________pes2">[1]DATOS!$H:$H</definedName>
    <definedName name="________________________________________________pes3">[1]DATOS!$K:$K</definedName>
    <definedName name="________________________________________________pes4">[1]DATOS!$L:$L</definedName>
    <definedName name="________________________________________________pes5">[1]DATOS!$O:$O</definedName>
    <definedName name="________________________________________________pes6">[1]DATOS!$P:$P</definedName>
    <definedName name="________________________________________________pes7">[1]DATOS!$R:$R</definedName>
    <definedName name="________________________________________________pes8">[1]DATOS!$S:$S</definedName>
    <definedName name="________________________________________________pes9">[1]DATOS!$U:$U</definedName>
    <definedName name="_______________________________________________gol2">[1]DATOS!$I:$I</definedName>
    <definedName name="_______________________________________________gol3">[1]DATOS!$M:$M</definedName>
    <definedName name="_______________________________________________pes1">[1]DATOS!$G:$G</definedName>
    <definedName name="_______________________________________________pes10">[1]DATOS!$V:$V</definedName>
    <definedName name="_______________________________________________pes2">[1]DATOS!$H:$H</definedName>
    <definedName name="_______________________________________________pes3">[1]DATOS!$K:$K</definedName>
    <definedName name="_______________________________________________pes4">[1]DATOS!$L:$L</definedName>
    <definedName name="_______________________________________________pes5">[1]DATOS!$O:$O</definedName>
    <definedName name="_______________________________________________pes6">[1]DATOS!$P:$P</definedName>
    <definedName name="_______________________________________________pes7">[1]DATOS!$R:$R</definedName>
    <definedName name="_______________________________________________pes8">[1]DATOS!$S:$S</definedName>
    <definedName name="_______________________________________________pes9">[1]DATOS!$U:$U</definedName>
    <definedName name="______________________________________________gol2">[1]DATOS!$I:$I</definedName>
    <definedName name="______________________________________________gol3">[1]DATOS!$M:$M</definedName>
    <definedName name="______________________________________________pes1">[1]DATOS!$G:$G</definedName>
    <definedName name="______________________________________________pes10">[1]DATOS!$V:$V</definedName>
    <definedName name="______________________________________________pes2">[1]DATOS!$H:$H</definedName>
    <definedName name="______________________________________________pes3">[1]DATOS!$K:$K</definedName>
    <definedName name="______________________________________________pes4">[1]DATOS!$L:$L</definedName>
    <definedName name="______________________________________________pes5">[1]DATOS!$O:$O</definedName>
    <definedName name="______________________________________________pes6">[1]DATOS!$P:$P</definedName>
    <definedName name="______________________________________________pes7">[1]DATOS!$R:$R</definedName>
    <definedName name="______________________________________________pes8">[1]DATOS!$S:$S</definedName>
    <definedName name="______________________________________________pes9">[1]DATOS!$U:$U</definedName>
    <definedName name="_____________________________________________gol2">[1]DATOS!$I:$I</definedName>
    <definedName name="_____________________________________________gol3">[1]DATOS!$M:$M</definedName>
    <definedName name="_____________________________________________pes1">[1]DATOS!$G:$G</definedName>
    <definedName name="_____________________________________________pes10">[1]DATOS!$V:$V</definedName>
    <definedName name="_____________________________________________pes2">[1]DATOS!$H:$H</definedName>
    <definedName name="_____________________________________________pes3">[1]DATOS!$K:$K</definedName>
    <definedName name="_____________________________________________pes4">[1]DATOS!$L:$L</definedName>
    <definedName name="_____________________________________________pes5">[1]DATOS!$O:$O</definedName>
    <definedName name="_____________________________________________pes6">[1]DATOS!$P:$P</definedName>
    <definedName name="_____________________________________________pes7">[1]DATOS!$R:$R</definedName>
    <definedName name="_____________________________________________pes8">[1]DATOS!$S:$S</definedName>
    <definedName name="_____________________________________________pes9">[1]DATOS!$U:$U</definedName>
    <definedName name="____________________________________________gol2">[1]DATOS!$I:$I</definedName>
    <definedName name="____________________________________________gol3">[1]DATOS!$M:$M</definedName>
    <definedName name="____________________________________________pes1">[1]DATOS!$G:$G</definedName>
    <definedName name="____________________________________________pes10">[1]DATOS!$V:$V</definedName>
    <definedName name="____________________________________________pes2">[1]DATOS!$H:$H</definedName>
    <definedName name="____________________________________________pes3">[1]DATOS!$K:$K</definedName>
    <definedName name="____________________________________________pes4">[1]DATOS!$L:$L</definedName>
    <definedName name="____________________________________________pes5">[1]DATOS!$O:$O</definedName>
    <definedName name="____________________________________________pes6">[1]DATOS!$P:$P</definedName>
    <definedName name="____________________________________________pes7">[1]DATOS!$R:$R</definedName>
    <definedName name="____________________________________________pes8">[1]DATOS!$S:$S</definedName>
    <definedName name="____________________________________________pes9">[1]DATOS!$U:$U</definedName>
    <definedName name="___________________________________________gol2">[1]DATOS!$I:$I</definedName>
    <definedName name="___________________________________________gol3">[1]DATOS!$M:$M</definedName>
    <definedName name="___________________________________________pes1">[1]DATOS!$G:$G</definedName>
    <definedName name="___________________________________________pes10">[1]DATOS!$V:$V</definedName>
    <definedName name="___________________________________________pes2">[1]DATOS!$H:$H</definedName>
    <definedName name="___________________________________________pes3">[1]DATOS!$K:$K</definedName>
    <definedName name="___________________________________________pes4">[1]DATOS!$L:$L</definedName>
    <definedName name="___________________________________________pes5">[1]DATOS!$O:$O</definedName>
    <definedName name="___________________________________________pes6">[1]DATOS!$P:$P</definedName>
    <definedName name="___________________________________________pes7">[1]DATOS!$R:$R</definedName>
    <definedName name="___________________________________________pes8">[1]DATOS!$S:$S</definedName>
    <definedName name="___________________________________________pes9">[1]DATOS!$U:$U</definedName>
    <definedName name="__________________________________________gol2">[1]DATOS!$I:$I</definedName>
    <definedName name="__________________________________________gol3">[1]DATOS!$M:$M</definedName>
    <definedName name="__________________________________________pes1">[1]DATOS!$G:$G</definedName>
    <definedName name="__________________________________________pes10">[1]DATOS!$V:$V</definedName>
    <definedName name="__________________________________________pes2">[1]DATOS!$H:$H</definedName>
    <definedName name="__________________________________________pes3">[1]DATOS!$K:$K</definedName>
    <definedName name="__________________________________________pes4">[1]DATOS!$L:$L</definedName>
    <definedName name="__________________________________________pes5">[1]DATOS!$O:$O</definedName>
    <definedName name="__________________________________________pes6">[1]DATOS!$P:$P</definedName>
    <definedName name="__________________________________________pes7">[1]DATOS!$R:$R</definedName>
    <definedName name="__________________________________________pes8">[1]DATOS!$S:$S</definedName>
    <definedName name="__________________________________________pes9">[1]DATOS!$U:$U</definedName>
    <definedName name="_________________________________________gol2">[1]DATOS!$I:$I</definedName>
    <definedName name="_________________________________________gol3">[1]DATOS!$M:$M</definedName>
    <definedName name="_________________________________________pes1">[1]DATOS!$G:$G</definedName>
    <definedName name="_________________________________________pes10">[1]DATOS!$V:$V</definedName>
    <definedName name="_________________________________________pes2">[1]DATOS!$H:$H</definedName>
    <definedName name="_________________________________________pes3">[1]DATOS!$K:$K</definedName>
    <definedName name="_________________________________________pes4">[1]DATOS!$L:$L</definedName>
    <definedName name="_________________________________________pes5">[1]DATOS!$O:$O</definedName>
    <definedName name="_________________________________________pes6">[1]DATOS!$P:$P</definedName>
    <definedName name="_________________________________________pes7">[1]DATOS!$R:$R</definedName>
    <definedName name="_________________________________________pes8">[1]DATOS!$S:$S</definedName>
    <definedName name="_________________________________________pes9">[1]DATOS!$U:$U</definedName>
    <definedName name="________________________________________gol2">[1]DATOS!$I:$I</definedName>
    <definedName name="________________________________________gol3">[1]DATOS!$M:$M</definedName>
    <definedName name="________________________________________pes1">[1]DATOS!$G:$G</definedName>
    <definedName name="________________________________________pes10">[1]DATOS!$V:$V</definedName>
    <definedName name="________________________________________pes2">[1]DATOS!$H:$H</definedName>
    <definedName name="________________________________________pes3">[1]DATOS!$K:$K</definedName>
    <definedName name="________________________________________pes4">[1]DATOS!$L:$L</definedName>
    <definedName name="________________________________________pes5">[1]DATOS!$O:$O</definedName>
    <definedName name="________________________________________pes6">[1]DATOS!$P:$P</definedName>
    <definedName name="________________________________________pes7">[1]DATOS!$R:$R</definedName>
    <definedName name="________________________________________pes8">[1]DATOS!$S:$S</definedName>
    <definedName name="________________________________________pes9">[1]DATOS!$U:$U</definedName>
    <definedName name="_______________________________________gol2">[1]DATOS!$I:$I</definedName>
    <definedName name="_______________________________________gol3">[1]DATOS!$M:$M</definedName>
    <definedName name="_______________________________________pes1">[1]DATOS!$G:$G</definedName>
    <definedName name="_______________________________________pes10">[1]DATOS!$V:$V</definedName>
    <definedName name="_______________________________________pes2">[1]DATOS!$H:$H</definedName>
    <definedName name="_______________________________________pes3">[1]DATOS!$K:$K</definedName>
    <definedName name="_______________________________________pes4">[1]DATOS!$L:$L</definedName>
    <definedName name="_______________________________________pes5">[1]DATOS!$O:$O</definedName>
    <definedName name="_______________________________________pes6">[1]DATOS!$P:$P</definedName>
    <definedName name="_______________________________________pes7">[1]DATOS!$R:$R</definedName>
    <definedName name="_______________________________________pes8">[1]DATOS!$S:$S</definedName>
    <definedName name="_______________________________________pes9">[1]DATOS!$U:$U</definedName>
    <definedName name="______________________________________gol2">[1]DATOS!$I:$I</definedName>
    <definedName name="______________________________________gol3">[1]DATOS!$M:$M</definedName>
    <definedName name="______________________________________pes1">[1]DATOS!$G:$G</definedName>
    <definedName name="______________________________________pes10">[1]DATOS!$V:$V</definedName>
    <definedName name="______________________________________pes2">[1]DATOS!$H:$H</definedName>
    <definedName name="______________________________________pes3">[1]DATOS!$K:$K</definedName>
    <definedName name="______________________________________pes4">[1]DATOS!$L:$L</definedName>
    <definedName name="______________________________________pes5">[1]DATOS!$O:$O</definedName>
    <definedName name="______________________________________pes6">[1]DATOS!$P:$P</definedName>
    <definedName name="______________________________________pes7">[1]DATOS!$R:$R</definedName>
    <definedName name="______________________________________pes8">[1]DATOS!$S:$S</definedName>
    <definedName name="______________________________________pes9">[1]DATOS!$U:$U</definedName>
    <definedName name="_____________________________________gol2">[1]DATOS!$I:$I</definedName>
    <definedName name="_____________________________________gol3">[1]DATOS!$M:$M</definedName>
    <definedName name="_____________________________________pes1">[1]DATOS!$G:$G</definedName>
    <definedName name="_____________________________________pes10">[1]DATOS!$V:$V</definedName>
    <definedName name="_____________________________________pes2">[1]DATOS!$H:$H</definedName>
    <definedName name="_____________________________________pes3">[1]DATOS!$K:$K</definedName>
    <definedName name="_____________________________________pes4">[1]DATOS!$L:$L</definedName>
    <definedName name="_____________________________________pes5">[1]DATOS!$O:$O</definedName>
    <definedName name="_____________________________________pes6">[1]DATOS!$P:$P</definedName>
    <definedName name="_____________________________________pes7">[1]DATOS!$R:$R</definedName>
    <definedName name="_____________________________________pes8">[1]DATOS!$S:$S</definedName>
    <definedName name="_____________________________________pes9">[1]DATOS!$U:$U</definedName>
    <definedName name="____________________________________gol2">[1]DATOS!$I:$I</definedName>
    <definedName name="____________________________________gol3">[1]DATOS!$M:$M</definedName>
    <definedName name="____________________________________pes1">[1]DATOS!$G:$G</definedName>
    <definedName name="____________________________________pes10">[1]DATOS!$V:$V</definedName>
    <definedName name="____________________________________pes2">[1]DATOS!$H:$H</definedName>
    <definedName name="____________________________________pes3">[1]DATOS!$K:$K</definedName>
    <definedName name="____________________________________pes4">[1]DATOS!$L:$L</definedName>
    <definedName name="____________________________________pes5">[1]DATOS!$O:$O</definedName>
    <definedName name="____________________________________pes6">[1]DATOS!$P:$P</definedName>
    <definedName name="____________________________________pes7">[1]DATOS!$R:$R</definedName>
    <definedName name="____________________________________pes8">[1]DATOS!$S:$S</definedName>
    <definedName name="____________________________________pes9">[1]DATOS!$U:$U</definedName>
    <definedName name="___________________________________gol2">[1]DATOS!$I:$I</definedName>
    <definedName name="___________________________________gol3">[1]DATOS!$M:$M</definedName>
    <definedName name="___________________________________pes1">[1]DATOS!$G:$G</definedName>
    <definedName name="___________________________________pes10">[1]DATOS!$V:$V</definedName>
    <definedName name="___________________________________pes2">[1]DATOS!$H:$H</definedName>
    <definedName name="___________________________________pes3">[1]DATOS!$K:$K</definedName>
    <definedName name="___________________________________pes4">[1]DATOS!$L:$L</definedName>
    <definedName name="___________________________________pes5">[1]DATOS!$O:$O</definedName>
    <definedName name="___________________________________pes6">[1]DATOS!$P:$P</definedName>
    <definedName name="___________________________________pes7">[1]DATOS!$R:$R</definedName>
    <definedName name="___________________________________pes8">[1]DATOS!$S:$S</definedName>
    <definedName name="___________________________________pes9">[1]DATOS!$U:$U</definedName>
    <definedName name="__________________________________gol2">[1]DATOS!$I:$I</definedName>
    <definedName name="__________________________________gol3">[1]DATOS!$M:$M</definedName>
    <definedName name="__________________________________pes1">[1]DATOS!$G:$G</definedName>
    <definedName name="__________________________________pes10">[1]DATOS!$V:$V</definedName>
    <definedName name="__________________________________pes2">[1]DATOS!$H:$H</definedName>
    <definedName name="__________________________________pes3">[1]DATOS!$K:$K</definedName>
    <definedName name="__________________________________pes4">[1]DATOS!$L:$L</definedName>
    <definedName name="__________________________________pes5">[1]DATOS!$O:$O</definedName>
    <definedName name="__________________________________pes6">[1]DATOS!$P:$P</definedName>
    <definedName name="__________________________________pes7">[1]DATOS!$R:$R</definedName>
    <definedName name="__________________________________pes8">[1]DATOS!$S:$S</definedName>
    <definedName name="__________________________________pes9">[1]DATOS!$U:$U</definedName>
    <definedName name="_________________________________gol2">[1]DATOS!$I:$I</definedName>
    <definedName name="_________________________________gol3">[1]DATOS!$M:$M</definedName>
    <definedName name="_________________________________pes1">[1]DATOS!$G:$G</definedName>
    <definedName name="_________________________________pes10">[1]DATOS!$V:$V</definedName>
    <definedName name="_________________________________pes2">[1]DATOS!$H:$H</definedName>
    <definedName name="_________________________________pes3">[1]DATOS!$K:$K</definedName>
    <definedName name="_________________________________pes4">[1]DATOS!$L:$L</definedName>
    <definedName name="_________________________________pes5">[1]DATOS!$O:$O</definedName>
    <definedName name="_________________________________pes6">[1]DATOS!$P:$P</definedName>
    <definedName name="_________________________________pes7">[1]DATOS!$R:$R</definedName>
    <definedName name="_________________________________pes8">[1]DATOS!$S:$S</definedName>
    <definedName name="_________________________________pes9">[1]DATOS!$U:$U</definedName>
    <definedName name="________________________________gol2">[1]DATOS!$I:$I</definedName>
    <definedName name="________________________________gol3">[1]DATOS!$M:$M</definedName>
    <definedName name="________________________________pes1">[1]DATOS!$G:$G</definedName>
    <definedName name="________________________________pes10">[1]DATOS!$V:$V</definedName>
    <definedName name="________________________________pes2">[1]DATOS!$H:$H</definedName>
    <definedName name="________________________________pes3">[1]DATOS!$K:$K</definedName>
    <definedName name="________________________________pes4">[1]DATOS!$L:$L</definedName>
    <definedName name="________________________________pes5">[1]DATOS!$O:$O</definedName>
    <definedName name="________________________________pes6">[1]DATOS!$P:$P</definedName>
    <definedName name="________________________________pes7">[1]DATOS!$R:$R</definedName>
    <definedName name="________________________________pes8">[1]DATOS!$S:$S</definedName>
    <definedName name="________________________________pes9">[1]DATOS!$U:$U</definedName>
    <definedName name="_______________________________gol2">[1]DATOS!$I:$I</definedName>
    <definedName name="_______________________________gol3">[1]DATOS!$M:$M</definedName>
    <definedName name="_______________________________pes1">[1]DATOS!$G:$G</definedName>
    <definedName name="_______________________________pes10">[1]DATOS!$V:$V</definedName>
    <definedName name="_______________________________pes2">[1]DATOS!$H:$H</definedName>
    <definedName name="_______________________________pes3">[1]DATOS!$K:$K</definedName>
    <definedName name="_______________________________pes4">[1]DATOS!$L:$L</definedName>
    <definedName name="_______________________________pes5">[1]DATOS!$O:$O</definedName>
    <definedName name="_______________________________pes6">[1]DATOS!$P:$P</definedName>
    <definedName name="_______________________________pes7">[1]DATOS!$R:$R</definedName>
    <definedName name="_______________________________pes8">[1]DATOS!$S:$S</definedName>
    <definedName name="_______________________________pes9">[1]DATOS!$U:$U</definedName>
    <definedName name="______________________________gol2">[1]DATOS!$I:$I</definedName>
    <definedName name="______________________________gol3">[1]DATOS!$M:$M</definedName>
    <definedName name="______________________________pes1">[1]DATOS!$G:$G</definedName>
    <definedName name="______________________________pes10">[1]DATOS!$V:$V</definedName>
    <definedName name="______________________________pes2">[1]DATOS!$H:$H</definedName>
    <definedName name="______________________________pes3">[1]DATOS!$K:$K</definedName>
    <definedName name="______________________________pes4">[1]DATOS!$L:$L</definedName>
    <definedName name="______________________________pes5">[1]DATOS!$O:$O</definedName>
    <definedName name="______________________________pes6">[1]DATOS!$P:$P</definedName>
    <definedName name="______________________________pes7">[1]DATOS!$R:$R</definedName>
    <definedName name="______________________________pes8">[1]DATOS!$S:$S</definedName>
    <definedName name="______________________________pes9">[1]DATOS!$U:$U</definedName>
    <definedName name="_____________________________gol2">[1]DATOS!$I:$I</definedName>
    <definedName name="_____________________________gol3">[1]DATOS!$M:$M</definedName>
    <definedName name="_____________________________pes1">[1]DATOS!$G:$G</definedName>
    <definedName name="_____________________________pes10">[1]DATOS!$V:$V</definedName>
    <definedName name="_____________________________pes2">[1]DATOS!$H:$H</definedName>
    <definedName name="_____________________________pes3">[1]DATOS!$K:$K</definedName>
    <definedName name="_____________________________pes4">[1]DATOS!$L:$L</definedName>
    <definedName name="_____________________________pes5">[1]DATOS!$O:$O</definedName>
    <definedName name="_____________________________pes6">[1]DATOS!$P:$P</definedName>
    <definedName name="_____________________________pes7">[1]DATOS!$R:$R</definedName>
    <definedName name="_____________________________pes8">[1]DATOS!$S:$S</definedName>
    <definedName name="_____________________________pes9">[1]DATOS!$U:$U</definedName>
    <definedName name="____________________________gol2" localSheetId="1">[2]DATOS!$I$1:$I$65536</definedName>
    <definedName name="____________________________gol2" localSheetId="9">[1]DATOS!$I:$I</definedName>
    <definedName name="____________________________gol2" localSheetId="8">[1]DATOS!$I:$I</definedName>
    <definedName name="____________________________gol2" localSheetId="5">[1]DATOS!$I:$I</definedName>
    <definedName name="____________________________gol2" localSheetId="6">[1]DATOS!$I:$I</definedName>
    <definedName name="____________________________gol2">[1]DATOS!$I$1:$I$65536</definedName>
    <definedName name="____________________________gol3" localSheetId="1">[2]DATOS!$M$1:$M$65536</definedName>
    <definedName name="____________________________gol3" localSheetId="9">[1]DATOS!$M:$M</definedName>
    <definedName name="____________________________gol3" localSheetId="8">[1]DATOS!$M:$M</definedName>
    <definedName name="____________________________gol3" localSheetId="5">[1]DATOS!$M:$M</definedName>
    <definedName name="____________________________gol3" localSheetId="6">[1]DATOS!$M:$M</definedName>
    <definedName name="____________________________gol3">[1]DATOS!$M$1:$M$65536</definedName>
    <definedName name="____________________________pes1" localSheetId="1">[2]DATOS!$G$1:$G$65536</definedName>
    <definedName name="____________________________pes1" localSheetId="9">[1]DATOS!$G:$G</definedName>
    <definedName name="____________________________pes1" localSheetId="8">[1]DATOS!$G:$G</definedName>
    <definedName name="____________________________pes1" localSheetId="5">[1]DATOS!$G:$G</definedName>
    <definedName name="____________________________pes1" localSheetId="6">[1]DATOS!$G:$G</definedName>
    <definedName name="____________________________pes1">[1]DATOS!$G$1:$G$65536</definedName>
    <definedName name="____________________________pes10" localSheetId="1">[2]DATOS!$V$1:$V$65536</definedName>
    <definedName name="____________________________pes10" localSheetId="9">[1]DATOS!$V:$V</definedName>
    <definedName name="____________________________pes10" localSheetId="8">[1]DATOS!$V:$V</definedName>
    <definedName name="____________________________pes10" localSheetId="5">[1]DATOS!$V:$V</definedName>
    <definedName name="____________________________pes10" localSheetId="6">[1]DATOS!$V:$V</definedName>
    <definedName name="____________________________pes10">[1]DATOS!$V$1:$V$65536</definedName>
    <definedName name="____________________________pes2" localSheetId="1">[2]DATOS!$H$1:$H$65536</definedName>
    <definedName name="____________________________pes2" localSheetId="9">[1]DATOS!$H:$H</definedName>
    <definedName name="____________________________pes2" localSheetId="8">[1]DATOS!$H:$H</definedName>
    <definedName name="____________________________pes2" localSheetId="5">[1]DATOS!$H:$H</definedName>
    <definedName name="____________________________pes2" localSheetId="6">[1]DATOS!$H:$H</definedName>
    <definedName name="____________________________pes2">[1]DATOS!$H$1:$H$65536</definedName>
    <definedName name="____________________________pes3" localSheetId="1">[2]DATOS!$K$1:$K$65536</definedName>
    <definedName name="____________________________pes3" localSheetId="9">[1]DATOS!$K:$K</definedName>
    <definedName name="____________________________pes3" localSheetId="8">[1]DATOS!$K:$K</definedName>
    <definedName name="____________________________pes3" localSheetId="5">[1]DATOS!$K:$K</definedName>
    <definedName name="____________________________pes3" localSheetId="6">[1]DATOS!$K:$K</definedName>
    <definedName name="____________________________pes3">[1]DATOS!$K$1:$K$65536</definedName>
    <definedName name="____________________________pes4" localSheetId="1">[2]DATOS!$L$1:$L$65536</definedName>
    <definedName name="____________________________pes4" localSheetId="9">[1]DATOS!$L:$L</definedName>
    <definedName name="____________________________pes4" localSheetId="8">[1]DATOS!$L:$L</definedName>
    <definedName name="____________________________pes4" localSheetId="5">[1]DATOS!$L:$L</definedName>
    <definedName name="____________________________pes4" localSheetId="6">[1]DATOS!$L:$L</definedName>
    <definedName name="____________________________pes4">[1]DATOS!$L$1:$L$65536</definedName>
    <definedName name="____________________________pes5" localSheetId="1">[2]DATOS!$O$1:$O$65536</definedName>
    <definedName name="____________________________pes5" localSheetId="9">[1]DATOS!$O:$O</definedName>
    <definedName name="____________________________pes5" localSheetId="8">[1]DATOS!$O:$O</definedName>
    <definedName name="____________________________pes5" localSheetId="5">[1]DATOS!$O:$O</definedName>
    <definedName name="____________________________pes5" localSheetId="6">[1]DATOS!$O:$O</definedName>
    <definedName name="____________________________pes5">[1]DATOS!$O$1:$O$65536</definedName>
    <definedName name="____________________________pes6" localSheetId="1">[2]DATOS!$P$1:$P$65536</definedName>
    <definedName name="____________________________pes6" localSheetId="9">[1]DATOS!$P:$P</definedName>
    <definedName name="____________________________pes6" localSheetId="8">[1]DATOS!$P:$P</definedName>
    <definedName name="____________________________pes6" localSheetId="5">[1]DATOS!$P:$P</definedName>
    <definedName name="____________________________pes6" localSheetId="6">[1]DATOS!$P:$P</definedName>
    <definedName name="____________________________pes6">[1]DATOS!$P$1:$P$65536</definedName>
    <definedName name="____________________________pes7" localSheetId="1">[2]DATOS!$R$1:$R$65536</definedName>
    <definedName name="____________________________pes7" localSheetId="9">[1]DATOS!$R:$R</definedName>
    <definedName name="____________________________pes7" localSheetId="8">[1]DATOS!$R:$R</definedName>
    <definedName name="____________________________pes7" localSheetId="5">[1]DATOS!$R:$R</definedName>
    <definedName name="____________________________pes7" localSheetId="6">[1]DATOS!$R:$R</definedName>
    <definedName name="____________________________pes7">[1]DATOS!$R$1:$R$65536</definedName>
    <definedName name="____________________________pes8" localSheetId="1">[2]DATOS!$S$1:$S$65536</definedName>
    <definedName name="____________________________pes8" localSheetId="9">[1]DATOS!$S:$S</definedName>
    <definedName name="____________________________pes8" localSheetId="8">[1]DATOS!$S:$S</definedName>
    <definedName name="____________________________pes8" localSheetId="5">[1]DATOS!$S:$S</definedName>
    <definedName name="____________________________pes8" localSheetId="6">[1]DATOS!$S:$S</definedName>
    <definedName name="____________________________pes8">[1]DATOS!$S$1:$S$65536</definedName>
    <definedName name="____________________________pes9" localSheetId="1">[2]DATOS!$U$1:$U$65536</definedName>
    <definedName name="____________________________pes9" localSheetId="9">[1]DATOS!$U:$U</definedName>
    <definedName name="____________________________pes9" localSheetId="8">[1]DATOS!$U:$U</definedName>
    <definedName name="____________________________pes9" localSheetId="5">[1]DATOS!$U:$U</definedName>
    <definedName name="____________________________pes9" localSheetId="6">[1]DATOS!$U:$U</definedName>
    <definedName name="____________________________pes9">[1]DATOS!$U$1:$U$65536</definedName>
    <definedName name="___________________________gol2" localSheetId="1">[2]DATOS!$I$1:$I$65536</definedName>
    <definedName name="___________________________gol2" localSheetId="9">[1]DATOS!$I:$I</definedName>
    <definedName name="___________________________gol2" localSheetId="8">[1]DATOS!$I:$I</definedName>
    <definedName name="___________________________gol2" localSheetId="5">[1]DATOS!$I:$I</definedName>
    <definedName name="___________________________gol2" localSheetId="6">[1]DATOS!$I:$I</definedName>
    <definedName name="___________________________gol2">[1]DATOS!$I$1:$I$65536</definedName>
    <definedName name="___________________________gol3" localSheetId="1">[2]DATOS!$M$1:$M$65536</definedName>
    <definedName name="___________________________gol3" localSheetId="9">[1]DATOS!$M:$M</definedName>
    <definedName name="___________________________gol3" localSheetId="8">[1]DATOS!$M:$M</definedName>
    <definedName name="___________________________gol3" localSheetId="5">[1]DATOS!$M:$M</definedName>
    <definedName name="___________________________gol3" localSheetId="6">[1]DATOS!$M:$M</definedName>
    <definedName name="___________________________gol3">[1]DATOS!$M$1:$M$65536</definedName>
    <definedName name="___________________________pes1" localSheetId="1">[2]DATOS!$G$1:$G$65536</definedName>
    <definedName name="___________________________pes1" localSheetId="9">[1]DATOS!$G:$G</definedName>
    <definedName name="___________________________pes1" localSheetId="8">[1]DATOS!$G:$G</definedName>
    <definedName name="___________________________pes1" localSheetId="5">[1]DATOS!$G:$G</definedName>
    <definedName name="___________________________pes1" localSheetId="6">[1]DATOS!$G:$G</definedName>
    <definedName name="___________________________pes1">[1]DATOS!$G$1:$G$65536</definedName>
    <definedName name="___________________________pes10" localSheetId="1">[2]DATOS!$V$1:$V$65536</definedName>
    <definedName name="___________________________pes10" localSheetId="9">[1]DATOS!$V:$V</definedName>
    <definedName name="___________________________pes10" localSheetId="8">[1]DATOS!$V:$V</definedName>
    <definedName name="___________________________pes10" localSheetId="5">[1]DATOS!$V:$V</definedName>
    <definedName name="___________________________pes10" localSheetId="6">[1]DATOS!$V:$V</definedName>
    <definedName name="___________________________pes10">[1]DATOS!$V$1:$V$65536</definedName>
    <definedName name="___________________________pes2" localSheetId="1">[2]DATOS!$H$1:$H$65536</definedName>
    <definedName name="___________________________pes2" localSheetId="9">[1]DATOS!$H:$H</definedName>
    <definedName name="___________________________pes2" localSheetId="8">[1]DATOS!$H:$H</definedName>
    <definedName name="___________________________pes2" localSheetId="5">[1]DATOS!$H:$H</definedName>
    <definedName name="___________________________pes2" localSheetId="6">[1]DATOS!$H:$H</definedName>
    <definedName name="___________________________pes2">[1]DATOS!$H$1:$H$65536</definedName>
    <definedName name="___________________________pes3" localSheetId="1">[2]DATOS!$K$1:$K$65536</definedName>
    <definedName name="___________________________pes3" localSheetId="9">[1]DATOS!$K:$K</definedName>
    <definedName name="___________________________pes3" localSheetId="8">[1]DATOS!$K:$K</definedName>
    <definedName name="___________________________pes3" localSheetId="5">[1]DATOS!$K:$K</definedName>
    <definedName name="___________________________pes3" localSheetId="6">[1]DATOS!$K:$K</definedName>
    <definedName name="___________________________pes3">[1]DATOS!$K$1:$K$65536</definedName>
    <definedName name="___________________________pes4" localSheetId="1">[2]DATOS!$L$1:$L$65536</definedName>
    <definedName name="___________________________pes4" localSheetId="9">[1]DATOS!$L:$L</definedName>
    <definedName name="___________________________pes4" localSheetId="8">[1]DATOS!$L:$L</definedName>
    <definedName name="___________________________pes4" localSheetId="5">[1]DATOS!$L:$L</definedName>
    <definedName name="___________________________pes4" localSheetId="6">[1]DATOS!$L:$L</definedName>
    <definedName name="___________________________pes4">[1]DATOS!$L$1:$L$65536</definedName>
    <definedName name="___________________________pes5" localSheetId="1">[2]DATOS!$O$1:$O$65536</definedName>
    <definedName name="___________________________pes5" localSheetId="9">[1]DATOS!$O:$O</definedName>
    <definedName name="___________________________pes5" localSheetId="8">[1]DATOS!$O:$O</definedName>
    <definedName name="___________________________pes5" localSheetId="5">[1]DATOS!$O:$O</definedName>
    <definedName name="___________________________pes5" localSheetId="6">[1]DATOS!$O:$O</definedName>
    <definedName name="___________________________pes5">[1]DATOS!$O$1:$O$65536</definedName>
    <definedName name="___________________________pes6" localSheetId="1">[2]DATOS!$P$1:$P$65536</definedName>
    <definedName name="___________________________pes6" localSheetId="9">[1]DATOS!$P:$P</definedName>
    <definedName name="___________________________pes6" localSheetId="8">[1]DATOS!$P:$P</definedName>
    <definedName name="___________________________pes6" localSheetId="5">[1]DATOS!$P:$P</definedName>
    <definedName name="___________________________pes6" localSheetId="6">[1]DATOS!$P:$P</definedName>
    <definedName name="___________________________pes6">[1]DATOS!$P$1:$P$65536</definedName>
    <definedName name="___________________________pes7" localSheetId="1">[2]DATOS!$R$1:$R$65536</definedName>
    <definedName name="___________________________pes7" localSheetId="9">[1]DATOS!$R:$R</definedName>
    <definedName name="___________________________pes7" localSheetId="8">[1]DATOS!$R:$R</definedName>
    <definedName name="___________________________pes7" localSheetId="5">[1]DATOS!$R:$R</definedName>
    <definedName name="___________________________pes7" localSheetId="6">[1]DATOS!$R:$R</definedName>
    <definedName name="___________________________pes7">[1]DATOS!$R$1:$R$65536</definedName>
    <definedName name="___________________________pes8" localSheetId="1">[2]DATOS!$S$1:$S$65536</definedName>
    <definedName name="___________________________pes8" localSheetId="9">[1]DATOS!$S:$S</definedName>
    <definedName name="___________________________pes8" localSheetId="8">[1]DATOS!$S:$S</definedName>
    <definedName name="___________________________pes8" localSheetId="5">[1]DATOS!$S:$S</definedName>
    <definedName name="___________________________pes8" localSheetId="6">[1]DATOS!$S:$S</definedName>
    <definedName name="___________________________pes8">[1]DATOS!$S$1:$S$65536</definedName>
    <definedName name="___________________________pes9" localSheetId="1">[2]DATOS!$U$1:$U$65536</definedName>
    <definedName name="___________________________pes9" localSheetId="9">[1]DATOS!$U:$U</definedName>
    <definedName name="___________________________pes9" localSheetId="8">[1]DATOS!$U:$U</definedName>
    <definedName name="___________________________pes9" localSheetId="5">[1]DATOS!$U:$U</definedName>
    <definedName name="___________________________pes9" localSheetId="6">[1]DATOS!$U:$U</definedName>
    <definedName name="___________________________pes9">[1]DATOS!$U$1:$U$65536</definedName>
    <definedName name="__________________________gol2" localSheetId="1">[2]DATOS!$I$1:$I$65536</definedName>
    <definedName name="__________________________gol2" localSheetId="9">[1]DATOS!$I:$I</definedName>
    <definedName name="__________________________gol2" localSheetId="8">[1]DATOS!$I:$I</definedName>
    <definedName name="__________________________gol2" localSheetId="5">[1]DATOS!$I:$I</definedName>
    <definedName name="__________________________gol2" localSheetId="6">[1]DATOS!$I:$I</definedName>
    <definedName name="__________________________gol2">[1]DATOS!$I$1:$I$65536</definedName>
    <definedName name="__________________________gol3" localSheetId="1">[2]DATOS!$M$1:$M$65536</definedName>
    <definedName name="__________________________gol3" localSheetId="9">[1]DATOS!$M:$M</definedName>
    <definedName name="__________________________gol3" localSheetId="8">[1]DATOS!$M:$M</definedName>
    <definedName name="__________________________gol3" localSheetId="5">[1]DATOS!$M:$M</definedName>
    <definedName name="__________________________gol3" localSheetId="6">[1]DATOS!$M:$M</definedName>
    <definedName name="__________________________gol3">[1]DATOS!$M$1:$M$65536</definedName>
    <definedName name="__________________________pes1" localSheetId="1">[2]DATOS!$G$1:$G$65536</definedName>
    <definedName name="__________________________pes1" localSheetId="9">[1]DATOS!$G:$G</definedName>
    <definedName name="__________________________pes1" localSheetId="8">[1]DATOS!$G:$G</definedName>
    <definedName name="__________________________pes1" localSheetId="5">[1]DATOS!$G:$G</definedName>
    <definedName name="__________________________pes1" localSheetId="6">[1]DATOS!$G:$G</definedName>
    <definedName name="__________________________pes1">[1]DATOS!$G$1:$G$65536</definedName>
    <definedName name="__________________________pes10" localSheetId="1">[2]DATOS!$V$1:$V$65536</definedName>
    <definedName name="__________________________pes10" localSheetId="9">[1]DATOS!$V:$V</definedName>
    <definedName name="__________________________pes10" localSheetId="8">[1]DATOS!$V:$V</definedName>
    <definedName name="__________________________pes10" localSheetId="5">[1]DATOS!$V:$V</definedName>
    <definedName name="__________________________pes10" localSheetId="6">[1]DATOS!$V:$V</definedName>
    <definedName name="__________________________pes10">[1]DATOS!$V$1:$V$65536</definedName>
    <definedName name="__________________________pes2" localSheetId="1">[2]DATOS!$H$1:$H$65536</definedName>
    <definedName name="__________________________pes2" localSheetId="9">[1]DATOS!$H:$H</definedName>
    <definedName name="__________________________pes2" localSheetId="8">[1]DATOS!$H:$H</definedName>
    <definedName name="__________________________pes2" localSheetId="5">[1]DATOS!$H:$H</definedName>
    <definedName name="__________________________pes2" localSheetId="6">[1]DATOS!$H:$H</definedName>
    <definedName name="__________________________pes2">[1]DATOS!$H$1:$H$65536</definedName>
    <definedName name="__________________________pes3" localSheetId="1">[2]DATOS!$K$1:$K$65536</definedName>
    <definedName name="__________________________pes3" localSheetId="9">[1]DATOS!$K:$K</definedName>
    <definedName name="__________________________pes3" localSheetId="8">[1]DATOS!$K:$K</definedName>
    <definedName name="__________________________pes3" localSheetId="5">[1]DATOS!$K:$K</definedName>
    <definedName name="__________________________pes3" localSheetId="6">[1]DATOS!$K:$K</definedName>
    <definedName name="__________________________pes3">[1]DATOS!$K$1:$K$65536</definedName>
    <definedName name="__________________________pes4" localSheetId="1">[2]DATOS!$L$1:$L$65536</definedName>
    <definedName name="__________________________pes4" localSheetId="9">[1]DATOS!$L:$L</definedName>
    <definedName name="__________________________pes4" localSheetId="8">[1]DATOS!$L:$L</definedName>
    <definedName name="__________________________pes4" localSheetId="5">[1]DATOS!$L:$L</definedName>
    <definedName name="__________________________pes4" localSheetId="6">[1]DATOS!$L:$L</definedName>
    <definedName name="__________________________pes4">[1]DATOS!$L$1:$L$65536</definedName>
    <definedName name="__________________________pes5" localSheetId="1">[2]DATOS!$O$1:$O$65536</definedName>
    <definedName name="__________________________pes5" localSheetId="9">[1]DATOS!$O:$O</definedName>
    <definedName name="__________________________pes5" localSheetId="8">[1]DATOS!$O:$O</definedName>
    <definedName name="__________________________pes5" localSheetId="5">[1]DATOS!$O:$O</definedName>
    <definedName name="__________________________pes5" localSheetId="6">[1]DATOS!$O:$O</definedName>
    <definedName name="__________________________pes5">[1]DATOS!$O$1:$O$65536</definedName>
    <definedName name="__________________________pes6" localSheetId="1">[2]DATOS!$P$1:$P$65536</definedName>
    <definedName name="__________________________pes6" localSheetId="9">[1]DATOS!$P:$P</definedName>
    <definedName name="__________________________pes6" localSheetId="8">[1]DATOS!$P:$P</definedName>
    <definedName name="__________________________pes6" localSheetId="5">[1]DATOS!$P:$P</definedName>
    <definedName name="__________________________pes6" localSheetId="6">[1]DATOS!$P:$P</definedName>
    <definedName name="__________________________pes6">[1]DATOS!$P$1:$P$65536</definedName>
    <definedName name="__________________________pes7" localSheetId="1">[2]DATOS!$R$1:$R$65536</definedName>
    <definedName name="__________________________pes7" localSheetId="9">[1]DATOS!$R:$R</definedName>
    <definedName name="__________________________pes7" localSheetId="8">[1]DATOS!$R:$R</definedName>
    <definedName name="__________________________pes7" localSheetId="5">[1]DATOS!$R:$R</definedName>
    <definedName name="__________________________pes7" localSheetId="6">[1]DATOS!$R:$R</definedName>
    <definedName name="__________________________pes7">[1]DATOS!$R$1:$R$65536</definedName>
    <definedName name="__________________________pes8" localSheetId="1">[2]DATOS!$S$1:$S$65536</definedName>
    <definedName name="__________________________pes8" localSheetId="9">[1]DATOS!$S:$S</definedName>
    <definedName name="__________________________pes8" localSheetId="8">[1]DATOS!$S:$S</definedName>
    <definedName name="__________________________pes8" localSheetId="5">[1]DATOS!$S:$S</definedName>
    <definedName name="__________________________pes8" localSheetId="6">[1]DATOS!$S:$S</definedName>
    <definedName name="__________________________pes8">[1]DATOS!$S$1:$S$65536</definedName>
    <definedName name="__________________________pes9" localSheetId="1">[2]DATOS!$U$1:$U$65536</definedName>
    <definedName name="__________________________pes9" localSheetId="9">[1]DATOS!$U:$U</definedName>
    <definedName name="__________________________pes9" localSheetId="8">[1]DATOS!$U:$U</definedName>
    <definedName name="__________________________pes9" localSheetId="5">[1]DATOS!$U:$U</definedName>
    <definedName name="__________________________pes9" localSheetId="6">[1]DATOS!$U:$U</definedName>
    <definedName name="__________________________pes9">[1]DATOS!$U$1:$U$65536</definedName>
    <definedName name="_________________________gol2" localSheetId="1">[2]DATOS!$I$1:$I$65536</definedName>
    <definedName name="_________________________gol2" localSheetId="9">[1]DATOS!$I:$I</definedName>
    <definedName name="_________________________gol2" localSheetId="8">[1]DATOS!$I:$I</definedName>
    <definedName name="_________________________gol2" localSheetId="5">[1]DATOS!$I:$I</definedName>
    <definedName name="_________________________gol2" localSheetId="6">[1]DATOS!$I:$I</definedName>
    <definedName name="_________________________gol2">[1]DATOS!$I$1:$I$65536</definedName>
    <definedName name="_________________________gol3" localSheetId="1">[2]DATOS!$M$1:$M$65536</definedName>
    <definedName name="_________________________gol3" localSheetId="9">[1]DATOS!$M:$M</definedName>
    <definedName name="_________________________gol3" localSheetId="8">[1]DATOS!$M:$M</definedName>
    <definedName name="_________________________gol3" localSheetId="5">[1]DATOS!$M:$M</definedName>
    <definedName name="_________________________gol3" localSheetId="6">[1]DATOS!$M:$M</definedName>
    <definedName name="_________________________gol3">[1]DATOS!$M$1:$M$65536</definedName>
    <definedName name="_________________________pes1" localSheetId="1">[2]DATOS!$G$1:$G$65536</definedName>
    <definedName name="_________________________pes1" localSheetId="9">[1]DATOS!$G:$G</definedName>
    <definedName name="_________________________pes1" localSheetId="8">[1]DATOS!$G:$G</definedName>
    <definedName name="_________________________pes1" localSheetId="5">[1]DATOS!$G:$G</definedName>
    <definedName name="_________________________pes1" localSheetId="6">[1]DATOS!$G:$G</definedName>
    <definedName name="_________________________pes1">[1]DATOS!$G$1:$G$65536</definedName>
    <definedName name="_________________________pes10" localSheetId="1">[2]DATOS!$V$1:$V$65536</definedName>
    <definedName name="_________________________pes10" localSheetId="9">[1]DATOS!$V:$V</definedName>
    <definedName name="_________________________pes10" localSheetId="8">[1]DATOS!$V:$V</definedName>
    <definedName name="_________________________pes10" localSheetId="5">[1]DATOS!$V:$V</definedName>
    <definedName name="_________________________pes10" localSheetId="6">[1]DATOS!$V:$V</definedName>
    <definedName name="_________________________pes10">[1]DATOS!$V$1:$V$65536</definedName>
    <definedName name="_________________________pes2" localSheetId="1">[2]DATOS!$H$1:$H$65536</definedName>
    <definedName name="_________________________pes2" localSheetId="9">[1]DATOS!$H:$H</definedName>
    <definedName name="_________________________pes2" localSheetId="8">[1]DATOS!$H:$H</definedName>
    <definedName name="_________________________pes2" localSheetId="5">[1]DATOS!$H:$H</definedName>
    <definedName name="_________________________pes2" localSheetId="6">[1]DATOS!$H:$H</definedName>
    <definedName name="_________________________pes2">[1]DATOS!$H$1:$H$65536</definedName>
    <definedName name="_________________________pes3" localSheetId="1">[2]DATOS!$K$1:$K$65536</definedName>
    <definedName name="_________________________pes3" localSheetId="9">[1]DATOS!$K:$K</definedName>
    <definedName name="_________________________pes3" localSheetId="8">[1]DATOS!$K:$K</definedName>
    <definedName name="_________________________pes3" localSheetId="5">[1]DATOS!$K:$K</definedName>
    <definedName name="_________________________pes3" localSheetId="6">[1]DATOS!$K:$K</definedName>
    <definedName name="_________________________pes3">[1]DATOS!$K$1:$K$65536</definedName>
    <definedName name="_________________________pes4" localSheetId="1">[2]DATOS!$L$1:$L$65536</definedName>
    <definedName name="_________________________pes4" localSheetId="9">[1]DATOS!$L:$L</definedName>
    <definedName name="_________________________pes4" localSheetId="8">[1]DATOS!$L:$L</definedName>
    <definedName name="_________________________pes4" localSheetId="5">[1]DATOS!$L:$L</definedName>
    <definedName name="_________________________pes4" localSheetId="6">[1]DATOS!$L:$L</definedName>
    <definedName name="_________________________pes4">[1]DATOS!$L$1:$L$65536</definedName>
    <definedName name="_________________________pes5" localSheetId="1">[2]DATOS!$O$1:$O$65536</definedName>
    <definedName name="_________________________pes5" localSheetId="9">[1]DATOS!$O:$O</definedName>
    <definedName name="_________________________pes5" localSheetId="8">[1]DATOS!$O:$O</definedName>
    <definedName name="_________________________pes5" localSheetId="5">[1]DATOS!$O:$O</definedName>
    <definedName name="_________________________pes5" localSheetId="6">[1]DATOS!$O:$O</definedName>
    <definedName name="_________________________pes5">[1]DATOS!$O$1:$O$65536</definedName>
    <definedName name="_________________________pes6" localSheetId="1">[2]DATOS!$P$1:$P$65536</definedName>
    <definedName name="_________________________pes6" localSheetId="9">[1]DATOS!$P:$P</definedName>
    <definedName name="_________________________pes6" localSheetId="8">[1]DATOS!$P:$P</definedName>
    <definedName name="_________________________pes6" localSheetId="5">[1]DATOS!$P:$P</definedName>
    <definedName name="_________________________pes6" localSheetId="6">[1]DATOS!$P:$P</definedName>
    <definedName name="_________________________pes6">[1]DATOS!$P$1:$P$65536</definedName>
    <definedName name="_________________________pes7" localSheetId="1">[2]DATOS!$R$1:$R$65536</definedName>
    <definedName name="_________________________pes7" localSheetId="9">[1]DATOS!$R:$R</definedName>
    <definedName name="_________________________pes7" localSheetId="8">[1]DATOS!$R:$R</definedName>
    <definedName name="_________________________pes7" localSheetId="5">[1]DATOS!$R:$R</definedName>
    <definedName name="_________________________pes7" localSheetId="6">[1]DATOS!$R:$R</definedName>
    <definedName name="_________________________pes7">[1]DATOS!$R$1:$R$65536</definedName>
    <definedName name="_________________________pes8" localSheetId="1">[2]DATOS!$S$1:$S$65536</definedName>
    <definedName name="_________________________pes8" localSheetId="9">[1]DATOS!$S:$S</definedName>
    <definedName name="_________________________pes8" localSheetId="8">[1]DATOS!$S:$S</definedName>
    <definedName name="_________________________pes8" localSheetId="5">[1]DATOS!$S:$S</definedName>
    <definedName name="_________________________pes8" localSheetId="6">[1]DATOS!$S:$S</definedName>
    <definedName name="_________________________pes8">[1]DATOS!$S$1:$S$65536</definedName>
    <definedName name="_________________________pes9" localSheetId="1">[2]DATOS!$U$1:$U$65536</definedName>
    <definedName name="_________________________pes9" localSheetId="9">[1]DATOS!$U:$U</definedName>
    <definedName name="_________________________pes9" localSheetId="8">[1]DATOS!$U:$U</definedName>
    <definedName name="_________________________pes9" localSheetId="5">[1]DATOS!$U:$U</definedName>
    <definedName name="_________________________pes9" localSheetId="6">[1]DATOS!$U:$U</definedName>
    <definedName name="_________________________pes9">[1]DATOS!$U$1:$U$65536</definedName>
    <definedName name="________________________gol2" localSheetId="1">[2]DATOS!$I$1:$I$65536</definedName>
    <definedName name="________________________gol2" localSheetId="9">[1]DATOS!$I:$I</definedName>
    <definedName name="________________________gol2" localSheetId="8">[1]DATOS!$I:$I</definedName>
    <definedName name="________________________gol2" localSheetId="5">[1]DATOS!$I:$I</definedName>
    <definedName name="________________________gol2" localSheetId="6">[1]DATOS!$I:$I</definedName>
    <definedName name="________________________gol2">[1]DATOS!$I$1:$I$65536</definedName>
    <definedName name="________________________gol3" localSheetId="1">[2]DATOS!$M$1:$M$65536</definedName>
    <definedName name="________________________gol3" localSheetId="9">[1]DATOS!$M:$M</definedName>
    <definedName name="________________________gol3" localSheetId="8">[1]DATOS!$M:$M</definedName>
    <definedName name="________________________gol3" localSheetId="5">[1]DATOS!$M:$M</definedName>
    <definedName name="________________________gol3" localSheetId="6">[1]DATOS!$M:$M</definedName>
    <definedName name="________________________gol3">[1]DATOS!$M$1:$M$65536</definedName>
    <definedName name="________________________pes1" localSheetId="1">[2]DATOS!$G$1:$G$65536</definedName>
    <definedName name="________________________pes1" localSheetId="9">[1]DATOS!$G:$G</definedName>
    <definedName name="________________________pes1" localSheetId="8">[1]DATOS!$G:$G</definedName>
    <definedName name="________________________pes1" localSheetId="5">[1]DATOS!$G:$G</definedName>
    <definedName name="________________________pes1" localSheetId="6">[1]DATOS!$G:$G</definedName>
    <definedName name="________________________pes1">[1]DATOS!$G$1:$G$65536</definedName>
    <definedName name="________________________pes10" localSheetId="1">[2]DATOS!$V$1:$V$65536</definedName>
    <definedName name="________________________pes10" localSheetId="9">[1]DATOS!$V:$V</definedName>
    <definedName name="________________________pes10" localSheetId="8">[1]DATOS!$V:$V</definedName>
    <definedName name="________________________pes10" localSheetId="5">[1]DATOS!$V:$V</definedName>
    <definedName name="________________________pes10" localSheetId="6">[1]DATOS!$V:$V</definedName>
    <definedName name="________________________pes10">[1]DATOS!$V$1:$V$65536</definedName>
    <definedName name="________________________pes2" localSheetId="1">[2]DATOS!$H$1:$H$65536</definedName>
    <definedName name="________________________pes2" localSheetId="9">[1]DATOS!$H:$H</definedName>
    <definedName name="________________________pes2" localSheetId="8">[1]DATOS!$H:$H</definedName>
    <definedName name="________________________pes2" localSheetId="5">[1]DATOS!$H:$H</definedName>
    <definedName name="________________________pes2" localSheetId="6">[1]DATOS!$H:$H</definedName>
    <definedName name="________________________pes2">[1]DATOS!$H$1:$H$65536</definedName>
    <definedName name="________________________pes3" localSheetId="1">[2]DATOS!$K$1:$K$65536</definedName>
    <definedName name="________________________pes3" localSheetId="9">[1]DATOS!$K:$K</definedName>
    <definedName name="________________________pes3" localSheetId="8">[1]DATOS!$K:$K</definedName>
    <definedName name="________________________pes3" localSheetId="5">[1]DATOS!$K:$K</definedName>
    <definedName name="________________________pes3" localSheetId="6">[1]DATOS!$K:$K</definedName>
    <definedName name="________________________pes3">[1]DATOS!$K$1:$K$65536</definedName>
    <definedName name="________________________pes4" localSheetId="1">[2]DATOS!$L$1:$L$65536</definedName>
    <definedName name="________________________pes4" localSheetId="9">[1]DATOS!$L:$L</definedName>
    <definedName name="________________________pes4" localSheetId="8">[1]DATOS!$L:$L</definedName>
    <definedName name="________________________pes4" localSheetId="5">[1]DATOS!$L:$L</definedName>
    <definedName name="________________________pes4" localSheetId="6">[1]DATOS!$L:$L</definedName>
    <definedName name="________________________pes4">[1]DATOS!$L$1:$L$65536</definedName>
    <definedName name="________________________pes5" localSheetId="1">[2]DATOS!$O$1:$O$65536</definedName>
    <definedName name="________________________pes5" localSheetId="9">[1]DATOS!$O:$O</definedName>
    <definedName name="________________________pes5" localSheetId="8">[1]DATOS!$O:$O</definedName>
    <definedName name="________________________pes5" localSheetId="5">[1]DATOS!$O:$O</definedName>
    <definedName name="________________________pes5" localSheetId="6">[1]DATOS!$O:$O</definedName>
    <definedName name="________________________pes5">[1]DATOS!$O$1:$O$65536</definedName>
    <definedName name="________________________pes6" localSheetId="1">[2]DATOS!$P$1:$P$65536</definedName>
    <definedName name="________________________pes6" localSheetId="9">[1]DATOS!$P:$P</definedName>
    <definedName name="________________________pes6" localSheetId="8">[1]DATOS!$P:$P</definedName>
    <definedName name="________________________pes6" localSheetId="5">[1]DATOS!$P:$P</definedName>
    <definedName name="________________________pes6" localSheetId="6">[1]DATOS!$P:$P</definedName>
    <definedName name="________________________pes6">[1]DATOS!$P$1:$P$65536</definedName>
    <definedName name="________________________pes7" localSheetId="1">[2]DATOS!$R$1:$R$65536</definedName>
    <definedName name="________________________pes7" localSheetId="9">[1]DATOS!$R:$R</definedName>
    <definedName name="________________________pes7" localSheetId="8">[1]DATOS!$R:$R</definedName>
    <definedName name="________________________pes7" localSheetId="5">[1]DATOS!$R:$R</definedName>
    <definedName name="________________________pes7" localSheetId="6">[1]DATOS!$R:$R</definedName>
    <definedName name="________________________pes7">[1]DATOS!$R$1:$R$65536</definedName>
    <definedName name="________________________pes8" localSheetId="1">[2]DATOS!$S$1:$S$65536</definedName>
    <definedName name="________________________pes8" localSheetId="9">[1]DATOS!$S:$S</definedName>
    <definedName name="________________________pes8" localSheetId="8">[1]DATOS!$S:$S</definedName>
    <definedName name="________________________pes8" localSheetId="5">[1]DATOS!$S:$S</definedName>
    <definedName name="________________________pes8" localSheetId="6">[1]DATOS!$S:$S</definedName>
    <definedName name="________________________pes8">[1]DATOS!$S$1:$S$65536</definedName>
    <definedName name="________________________pes9" localSheetId="1">[2]DATOS!$U$1:$U$65536</definedName>
    <definedName name="________________________pes9" localSheetId="9">[1]DATOS!$U:$U</definedName>
    <definedName name="________________________pes9" localSheetId="8">[1]DATOS!$U:$U</definedName>
    <definedName name="________________________pes9" localSheetId="5">[1]DATOS!$U:$U</definedName>
    <definedName name="________________________pes9" localSheetId="6">[1]DATOS!$U:$U</definedName>
    <definedName name="________________________pes9">[1]DATOS!$U$1:$U$65536</definedName>
    <definedName name="_______________________gol2" localSheetId="1">[2]DATOS!$I$1:$I$65536</definedName>
    <definedName name="_______________________gol2" localSheetId="9">[1]DATOS!$I:$I</definedName>
    <definedName name="_______________________gol2" localSheetId="8">[1]DATOS!$I:$I</definedName>
    <definedName name="_______________________gol2" localSheetId="5">[1]DATOS!$I:$I</definedName>
    <definedName name="_______________________gol2" localSheetId="6">[1]DATOS!$I:$I</definedName>
    <definedName name="_______________________gol2">[1]DATOS!$I$1:$I$65536</definedName>
    <definedName name="_______________________gol3" localSheetId="1">[2]DATOS!$M$1:$M$65536</definedName>
    <definedName name="_______________________gol3" localSheetId="9">[1]DATOS!$M:$M</definedName>
    <definedName name="_______________________gol3" localSheetId="8">[1]DATOS!$M:$M</definedName>
    <definedName name="_______________________gol3" localSheetId="5">[1]DATOS!$M:$M</definedName>
    <definedName name="_______________________gol3" localSheetId="6">[1]DATOS!$M:$M</definedName>
    <definedName name="_______________________gol3">[1]DATOS!$M$1:$M$65536</definedName>
    <definedName name="_______________________pes1" localSheetId="1">[2]DATOS!$G$1:$G$65536</definedName>
    <definedName name="_______________________pes1" localSheetId="9">[1]DATOS!$G:$G</definedName>
    <definedName name="_______________________pes1" localSheetId="8">[1]DATOS!$G:$G</definedName>
    <definedName name="_______________________pes1" localSheetId="5">[1]DATOS!$G:$G</definedName>
    <definedName name="_______________________pes1" localSheetId="6">[1]DATOS!$G:$G</definedName>
    <definedName name="_______________________pes1">[1]DATOS!$G$1:$G$65536</definedName>
    <definedName name="_______________________pes10" localSheetId="1">[2]DATOS!$V$1:$V$65536</definedName>
    <definedName name="_______________________pes10" localSheetId="9">[1]DATOS!$V:$V</definedName>
    <definedName name="_______________________pes10" localSheetId="8">[1]DATOS!$V:$V</definedName>
    <definedName name="_______________________pes10" localSheetId="5">[1]DATOS!$V:$V</definedName>
    <definedName name="_______________________pes10" localSheetId="6">[1]DATOS!$V:$V</definedName>
    <definedName name="_______________________pes10">[1]DATOS!$V$1:$V$65536</definedName>
    <definedName name="_______________________pes2" localSheetId="1">[2]DATOS!$H$1:$H$65536</definedName>
    <definedName name="_______________________pes2" localSheetId="9">[1]DATOS!$H:$H</definedName>
    <definedName name="_______________________pes2" localSheetId="8">[1]DATOS!$H:$H</definedName>
    <definedName name="_______________________pes2" localSheetId="5">[1]DATOS!$H:$H</definedName>
    <definedName name="_______________________pes2" localSheetId="6">[1]DATOS!$H:$H</definedName>
    <definedName name="_______________________pes2">[1]DATOS!$H$1:$H$65536</definedName>
    <definedName name="_______________________pes3" localSheetId="1">[2]DATOS!$K$1:$K$65536</definedName>
    <definedName name="_______________________pes3" localSheetId="9">[1]DATOS!$K:$K</definedName>
    <definedName name="_______________________pes3" localSheetId="8">[1]DATOS!$K:$K</definedName>
    <definedName name="_______________________pes3" localSheetId="5">[1]DATOS!$K:$K</definedName>
    <definedName name="_______________________pes3" localSheetId="6">[1]DATOS!$K:$K</definedName>
    <definedName name="_______________________pes3">[1]DATOS!$K$1:$K$65536</definedName>
    <definedName name="_______________________pes4" localSheetId="1">[2]DATOS!$L$1:$L$65536</definedName>
    <definedName name="_______________________pes4" localSheetId="9">[1]DATOS!$L:$L</definedName>
    <definedName name="_______________________pes4" localSheetId="8">[1]DATOS!$L:$L</definedName>
    <definedName name="_______________________pes4" localSheetId="5">[1]DATOS!$L:$L</definedName>
    <definedName name="_______________________pes4" localSheetId="6">[1]DATOS!$L:$L</definedName>
    <definedName name="_______________________pes4">[1]DATOS!$L$1:$L$65536</definedName>
    <definedName name="_______________________pes5" localSheetId="1">[2]DATOS!$O$1:$O$65536</definedName>
    <definedName name="_______________________pes5" localSheetId="9">[1]DATOS!$O:$O</definedName>
    <definedName name="_______________________pes5" localSheetId="8">[1]DATOS!$O:$O</definedName>
    <definedName name="_______________________pes5" localSheetId="5">[1]DATOS!$O:$O</definedName>
    <definedName name="_______________________pes5" localSheetId="6">[1]DATOS!$O:$O</definedName>
    <definedName name="_______________________pes5">[1]DATOS!$O$1:$O$65536</definedName>
    <definedName name="_______________________pes6" localSheetId="1">[2]DATOS!$P$1:$P$65536</definedName>
    <definedName name="_______________________pes6" localSheetId="9">[1]DATOS!$P:$P</definedName>
    <definedName name="_______________________pes6" localSheetId="8">[1]DATOS!$P:$P</definedName>
    <definedName name="_______________________pes6" localSheetId="5">[1]DATOS!$P:$P</definedName>
    <definedName name="_______________________pes6" localSheetId="6">[1]DATOS!$P:$P</definedName>
    <definedName name="_______________________pes6">[1]DATOS!$P$1:$P$65536</definedName>
    <definedName name="_______________________pes7" localSheetId="1">[2]DATOS!$R$1:$R$65536</definedName>
    <definedName name="_______________________pes7" localSheetId="9">[1]DATOS!$R:$R</definedName>
    <definedName name="_______________________pes7" localSheetId="8">[1]DATOS!$R:$R</definedName>
    <definedName name="_______________________pes7" localSheetId="5">[1]DATOS!$R:$R</definedName>
    <definedName name="_______________________pes7" localSheetId="6">[1]DATOS!$R:$R</definedName>
    <definedName name="_______________________pes7">[1]DATOS!$R$1:$R$65536</definedName>
    <definedName name="_______________________pes8" localSheetId="1">[2]DATOS!$S$1:$S$65536</definedName>
    <definedName name="_______________________pes8" localSheetId="9">[1]DATOS!$S:$S</definedName>
    <definedName name="_______________________pes8" localSheetId="8">[1]DATOS!$S:$S</definedName>
    <definedName name="_______________________pes8" localSheetId="5">[1]DATOS!$S:$S</definedName>
    <definedName name="_______________________pes8" localSheetId="6">[1]DATOS!$S:$S</definedName>
    <definedName name="_______________________pes8">[1]DATOS!$S$1:$S$65536</definedName>
    <definedName name="_______________________pes9" localSheetId="1">[2]DATOS!$U$1:$U$65536</definedName>
    <definedName name="_______________________pes9" localSheetId="9">[1]DATOS!$U:$U</definedName>
    <definedName name="_______________________pes9" localSheetId="8">[1]DATOS!$U:$U</definedName>
    <definedName name="_______________________pes9" localSheetId="5">[1]DATOS!$U:$U</definedName>
    <definedName name="_______________________pes9" localSheetId="6">[1]DATOS!$U:$U</definedName>
    <definedName name="_______________________pes9">[1]DATOS!$U$1:$U$65536</definedName>
    <definedName name="______________________gol2" localSheetId="1">[2]DATOS!$I$1:$I$65536</definedName>
    <definedName name="______________________gol2" localSheetId="9">[1]DATOS!$I:$I</definedName>
    <definedName name="______________________gol2" localSheetId="8">[1]DATOS!$I:$I</definedName>
    <definedName name="______________________gol2" localSheetId="5">[1]DATOS!$I:$I</definedName>
    <definedName name="______________________gol2" localSheetId="6">[1]DATOS!$I:$I</definedName>
    <definedName name="______________________gol2">[1]DATOS!$I$1:$I$65536</definedName>
    <definedName name="______________________gol3" localSheetId="1">[2]DATOS!$M$1:$M$65536</definedName>
    <definedName name="______________________gol3" localSheetId="9">[1]DATOS!$M:$M</definedName>
    <definedName name="______________________gol3" localSheetId="8">[1]DATOS!$M:$M</definedName>
    <definedName name="______________________gol3" localSheetId="5">[1]DATOS!$M:$M</definedName>
    <definedName name="______________________gol3" localSheetId="6">[1]DATOS!$M:$M</definedName>
    <definedName name="______________________gol3">[1]DATOS!$M$1:$M$65536</definedName>
    <definedName name="______________________pes1" localSheetId="1">[2]DATOS!$G$1:$G$65536</definedName>
    <definedName name="______________________pes1" localSheetId="9">[1]DATOS!$G:$G</definedName>
    <definedName name="______________________pes1" localSheetId="8">[1]DATOS!$G:$G</definedName>
    <definedName name="______________________pes1" localSheetId="5">[1]DATOS!$G:$G</definedName>
    <definedName name="______________________pes1" localSheetId="6">[1]DATOS!$G:$G</definedName>
    <definedName name="______________________pes1">[1]DATOS!$G$1:$G$65536</definedName>
    <definedName name="______________________pes10" localSheetId="1">[2]DATOS!$V$1:$V$65536</definedName>
    <definedName name="______________________pes10" localSheetId="9">[1]DATOS!$V:$V</definedName>
    <definedName name="______________________pes10" localSheetId="8">[1]DATOS!$V:$V</definedName>
    <definedName name="______________________pes10" localSheetId="5">[1]DATOS!$V:$V</definedName>
    <definedName name="______________________pes10" localSheetId="6">[1]DATOS!$V:$V</definedName>
    <definedName name="______________________pes10">[1]DATOS!$V$1:$V$65536</definedName>
    <definedName name="______________________pes2" localSheetId="1">[2]DATOS!$H$1:$H$65536</definedName>
    <definedName name="______________________pes2" localSheetId="9">[1]DATOS!$H:$H</definedName>
    <definedName name="______________________pes2" localSheetId="8">[1]DATOS!$H:$H</definedName>
    <definedName name="______________________pes2" localSheetId="5">[1]DATOS!$H:$H</definedName>
    <definedName name="______________________pes2" localSheetId="6">[1]DATOS!$H:$H</definedName>
    <definedName name="______________________pes2">[1]DATOS!$H$1:$H$65536</definedName>
    <definedName name="______________________pes3" localSheetId="1">[2]DATOS!$K$1:$K$65536</definedName>
    <definedName name="______________________pes3" localSheetId="9">[1]DATOS!$K:$K</definedName>
    <definedName name="______________________pes3" localSheetId="8">[1]DATOS!$K:$K</definedName>
    <definedName name="______________________pes3" localSheetId="5">[1]DATOS!$K:$K</definedName>
    <definedName name="______________________pes3" localSheetId="6">[1]DATOS!$K:$K</definedName>
    <definedName name="______________________pes3">[1]DATOS!$K$1:$K$65536</definedName>
    <definedName name="______________________pes4" localSheetId="1">[2]DATOS!$L$1:$L$65536</definedName>
    <definedName name="______________________pes4" localSheetId="9">[1]DATOS!$L:$L</definedName>
    <definedName name="______________________pes4" localSheetId="8">[1]DATOS!$L:$L</definedName>
    <definedName name="______________________pes4" localSheetId="5">[1]DATOS!$L:$L</definedName>
    <definedName name="______________________pes4" localSheetId="6">[1]DATOS!$L:$L</definedName>
    <definedName name="______________________pes4">[1]DATOS!$L$1:$L$65536</definedName>
    <definedName name="______________________pes5" localSheetId="1">[2]DATOS!$O$1:$O$65536</definedName>
    <definedName name="______________________pes5" localSheetId="9">[1]DATOS!$O:$O</definedName>
    <definedName name="______________________pes5" localSheetId="8">[1]DATOS!$O:$O</definedName>
    <definedName name="______________________pes5" localSheetId="5">[1]DATOS!$O:$O</definedName>
    <definedName name="______________________pes5" localSheetId="6">[1]DATOS!$O:$O</definedName>
    <definedName name="______________________pes5">[1]DATOS!$O$1:$O$65536</definedName>
    <definedName name="______________________pes6" localSheetId="1">[2]DATOS!$P$1:$P$65536</definedName>
    <definedName name="______________________pes6" localSheetId="9">[1]DATOS!$P:$P</definedName>
    <definedName name="______________________pes6" localSheetId="8">[1]DATOS!$P:$P</definedName>
    <definedName name="______________________pes6" localSheetId="5">[1]DATOS!$P:$P</definedName>
    <definedName name="______________________pes6" localSheetId="6">[1]DATOS!$P:$P</definedName>
    <definedName name="______________________pes6">[1]DATOS!$P$1:$P$65536</definedName>
    <definedName name="______________________pes7" localSheetId="1">[2]DATOS!$R$1:$R$65536</definedName>
    <definedName name="______________________pes7" localSheetId="9">[1]DATOS!$R:$R</definedName>
    <definedName name="______________________pes7" localSheetId="8">[1]DATOS!$R:$R</definedName>
    <definedName name="______________________pes7" localSheetId="5">[1]DATOS!$R:$R</definedName>
    <definedName name="______________________pes7" localSheetId="6">[1]DATOS!$R:$R</definedName>
    <definedName name="______________________pes7">[1]DATOS!$R$1:$R$65536</definedName>
    <definedName name="______________________pes8" localSheetId="1">[2]DATOS!$S$1:$S$65536</definedName>
    <definedName name="______________________pes8" localSheetId="9">[1]DATOS!$S:$S</definedName>
    <definedName name="______________________pes8" localSheetId="8">[1]DATOS!$S:$S</definedName>
    <definedName name="______________________pes8" localSheetId="5">[1]DATOS!$S:$S</definedName>
    <definedName name="______________________pes8" localSheetId="6">[1]DATOS!$S:$S</definedName>
    <definedName name="______________________pes8">[1]DATOS!$S$1:$S$65536</definedName>
    <definedName name="______________________pes9" localSheetId="1">[2]DATOS!$U$1:$U$65536</definedName>
    <definedName name="______________________pes9" localSheetId="9">[1]DATOS!$U:$U</definedName>
    <definedName name="______________________pes9" localSheetId="8">[1]DATOS!$U:$U</definedName>
    <definedName name="______________________pes9" localSheetId="5">[1]DATOS!$U:$U</definedName>
    <definedName name="______________________pes9" localSheetId="6">[1]DATOS!$U:$U</definedName>
    <definedName name="______________________pes9">[1]DATOS!$U$1:$U$65536</definedName>
    <definedName name="_____________________gol2" localSheetId="1">[2]DATOS!$I$1:$I$65536</definedName>
    <definedName name="_____________________gol2" localSheetId="9">[1]DATOS!$I:$I</definedName>
    <definedName name="_____________________gol2" localSheetId="8">[1]DATOS!$I:$I</definedName>
    <definedName name="_____________________gol2" localSheetId="5">[1]DATOS!$I:$I</definedName>
    <definedName name="_____________________gol2" localSheetId="6">[1]DATOS!$I:$I</definedName>
    <definedName name="_____________________gol2">[1]DATOS!$I$1:$I$65536</definedName>
    <definedName name="_____________________gol3" localSheetId="1">[2]DATOS!$M$1:$M$65536</definedName>
    <definedName name="_____________________gol3" localSheetId="9">[1]DATOS!$M:$M</definedName>
    <definedName name="_____________________gol3" localSheetId="8">[1]DATOS!$M:$M</definedName>
    <definedName name="_____________________gol3" localSheetId="5">[1]DATOS!$M:$M</definedName>
    <definedName name="_____________________gol3" localSheetId="6">[1]DATOS!$M:$M</definedName>
    <definedName name="_____________________gol3">[1]DATOS!$M$1:$M$65536</definedName>
    <definedName name="_____________________pes1" localSheetId="1">[2]DATOS!$G$1:$G$65536</definedName>
    <definedName name="_____________________pes1" localSheetId="9">[1]DATOS!$G:$G</definedName>
    <definedName name="_____________________pes1" localSheetId="8">[1]DATOS!$G:$G</definedName>
    <definedName name="_____________________pes1" localSheetId="5">[1]DATOS!$G:$G</definedName>
    <definedName name="_____________________pes1" localSheetId="6">[1]DATOS!$G:$G</definedName>
    <definedName name="_____________________pes1">[1]DATOS!$G$1:$G$65536</definedName>
    <definedName name="_____________________pes10" localSheetId="1">[2]DATOS!$V$1:$V$65536</definedName>
    <definedName name="_____________________pes10" localSheetId="9">[1]DATOS!$V:$V</definedName>
    <definedName name="_____________________pes10" localSheetId="8">[1]DATOS!$V:$V</definedName>
    <definedName name="_____________________pes10" localSheetId="5">[1]DATOS!$V:$V</definedName>
    <definedName name="_____________________pes10" localSheetId="6">[1]DATOS!$V:$V</definedName>
    <definedName name="_____________________pes10">[1]DATOS!$V$1:$V$65536</definedName>
    <definedName name="_____________________pes2" localSheetId="1">[2]DATOS!$H$1:$H$65536</definedName>
    <definedName name="_____________________pes2" localSheetId="9">[1]DATOS!$H:$H</definedName>
    <definedName name="_____________________pes2" localSheetId="8">[1]DATOS!$H:$H</definedName>
    <definedName name="_____________________pes2" localSheetId="5">[1]DATOS!$H:$H</definedName>
    <definedName name="_____________________pes2" localSheetId="6">[1]DATOS!$H:$H</definedName>
    <definedName name="_____________________pes2">[1]DATOS!$H$1:$H$65536</definedName>
    <definedName name="_____________________pes3" localSheetId="1">[2]DATOS!$K$1:$K$65536</definedName>
    <definedName name="_____________________pes3" localSheetId="9">[1]DATOS!$K:$K</definedName>
    <definedName name="_____________________pes3" localSheetId="8">[1]DATOS!$K:$K</definedName>
    <definedName name="_____________________pes3" localSheetId="5">[1]DATOS!$K:$K</definedName>
    <definedName name="_____________________pes3" localSheetId="6">[1]DATOS!$K:$K</definedName>
    <definedName name="_____________________pes3">[1]DATOS!$K$1:$K$65536</definedName>
    <definedName name="_____________________pes4" localSheetId="1">[2]DATOS!$L$1:$L$65536</definedName>
    <definedName name="_____________________pes4" localSheetId="9">[1]DATOS!$L:$L</definedName>
    <definedName name="_____________________pes4" localSheetId="8">[1]DATOS!$L:$L</definedName>
    <definedName name="_____________________pes4" localSheetId="5">[1]DATOS!$L:$L</definedName>
    <definedName name="_____________________pes4" localSheetId="6">[1]DATOS!$L:$L</definedName>
    <definedName name="_____________________pes4">[1]DATOS!$L$1:$L$65536</definedName>
    <definedName name="_____________________pes5" localSheetId="1">[2]DATOS!$O$1:$O$65536</definedName>
    <definedName name="_____________________pes5" localSheetId="9">[1]DATOS!$O:$O</definedName>
    <definedName name="_____________________pes5" localSheetId="8">[1]DATOS!$O:$O</definedName>
    <definedName name="_____________________pes5" localSheetId="5">[1]DATOS!$O:$O</definedName>
    <definedName name="_____________________pes5" localSheetId="6">[1]DATOS!$O:$O</definedName>
    <definedName name="_____________________pes5">[1]DATOS!$O$1:$O$65536</definedName>
    <definedName name="_____________________pes6" localSheetId="1">[2]DATOS!$P$1:$P$65536</definedName>
    <definedName name="_____________________pes6" localSheetId="9">[1]DATOS!$P:$P</definedName>
    <definedName name="_____________________pes6" localSheetId="8">[1]DATOS!$P:$P</definedName>
    <definedName name="_____________________pes6" localSheetId="5">[1]DATOS!$P:$P</definedName>
    <definedName name="_____________________pes6" localSheetId="6">[1]DATOS!$P:$P</definedName>
    <definedName name="_____________________pes6">[1]DATOS!$P$1:$P$65536</definedName>
    <definedName name="_____________________pes7" localSheetId="1">[2]DATOS!$R$1:$R$65536</definedName>
    <definedName name="_____________________pes7" localSheetId="9">[1]DATOS!$R:$R</definedName>
    <definedName name="_____________________pes7" localSheetId="8">[1]DATOS!$R:$R</definedName>
    <definedName name="_____________________pes7" localSheetId="5">[1]DATOS!$R:$R</definedName>
    <definedName name="_____________________pes7" localSheetId="6">[1]DATOS!$R:$R</definedName>
    <definedName name="_____________________pes7">[1]DATOS!$R$1:$R$65536</definedName>
    <definedName name="_____________________pes8" localSheetId="1">[2]DATOS!$S$1:$S$65536</definedName>
    <definedName name="_____________________pes8" localSheetId="9">[1]DATOS!$S:$S</definedName>
    <definedName name="_____________________pes8" localSheetId="8">[1]DATOS!$S:$S</definedName>
    <definedName name="_____________________pes8" localSheetId="5">[1]DATOS!$S:$S</definedName>
    <definedName name="_____________________pes8" localSheetId="6">[1]DATOS!$S:$S</definedName>
    <definedName name="_____________________pes8">[1]DATOS!$S$1:$S$65536</definedName>
    <definedName name="_____________________pes9" localSheetId="1">[2]DATOS!$U$1:$U$65536</definedName>
    <definedName name="_____________________pes9" localSheetId="9">[1]DATOS!$U:$U</definedName>
    <definedName name="_____________________pes9" localSheetId="8">[1]DATOS!$U:$U</definedName>
    <definedName name="_____________________pes9" localSheetId="5">[1]DATOS!$U:$U</definedName>
    <definedName name="_____________________pes9" localSheetId="6">[1]DATOS!$U:$U</definedName>
    <definedName name="_____________________pes9">[1]DATOS!$U$1:$U$65536</definedName>
    <definedName name="____________________gol2" localSheetId="1">[2]DATOS!$I$1:$I$65536</definedName>
    <definedName name="____________________gol2" localSheetId="9">[1]DATOS!$I:$I</definedName>
    <definedName name="____________________gol2" localSheetId="8">[1]DATOS!$I:$I</definedName>
    <definedName name="____________________gol2" localSheetId="5">[1]DATOS!$I:$I</definedName>
    <definedName name="____________________gol2" localSheetId="6">[1]DATOS!$I:$I</definedName>
    <definedName name="____________________gol2">[1]DATOS!$I$1:$I$65536</definedName>
    <definedName name="____________________gol3" localSheetId="1">[2]DATOS!$M$1:$M$65536</definedName>
    <definedName name="____________________gol3" localSheetId="9">[1]DATOS!$M:$M</definedName>
    <definedName name="____________________gol3" localSheetId="8">[1]DATOS!$M:$M</definedName>
    <definedName name="____________________gol3" localSheetId="5">[1]DATOS!$M:$M</definedName>
    <definedName name="____________________gol3" localSheetId="6">[1]DATOS!$M:$M</definedName>
    <definedName name="____________________gol3">[1]DATOS!$M$1:$M$65536</definedName>
    <definedName name="____________________pes1" localSheetId="1">[2]DATOS!$G$1:$G$65536</definedName>
    <definedName name="____________________pes1" localSheetId="9">[1]DATOS!$G:$G</definedName>
    <definedName name="____________________pes1" localSheetId="8">[1]DATOS!$G:$G</definedName>
    <definedName name="____________________pes1" localSheetId="5">[1]DATOS!$G:$G</definedName>
    <definedName name="____________________pes1" localSheetId="6">[1]DATOS!$G:$G</definedName>
    <definedName name="____________________pes1">[1]DATOS!$G$1:$G$65536</definedName>
    <definedName name="____________________pes10" localSheetId="1">[2]DATOS!$V$1:$V$65536</definedName>
    <definedName name="____________________pes10" localSheetId="9">[1]DATOS!$V:$V</definedName>
    <definedName name="____________________pes10" localSheetId="8">[1]DATOS!$V:$V</definedName>
    <definedName name="____________________pes10" localSheetId="5">[1]DATOS!$V:$V</definedName>
    <definedName name="____________________pes10" localSheetId="6">[1]DATOS!$V:$V</definedName>
    <definedName name="____________________pes10">[1]DATOS!$V$1:$V$65536</definedName>
    <definedName name="____________________pes2" localSheetId="1">[2]DATOS!$H$1:$H$65536</definedName>
    <definedName name="____________________pes2" localSheetId="9">[1]DATOS!$H:$H</definedName>
    <definedName name="____________________pes2" localSheetId="8">[1]DATOS!$H:$H</definedName>
    <definedName name="____________________pes2" localSheetId="5">[1]DATOS!$H:$H</definedName>
    <definedName name="____________________pes2" localSheetId="6">[1]DATOS!$H:$H</definedName>
    <definedName name="____________________pes2">[1]DATOS!$H$1:$H$65536</definedName>
    <definedName name="____________________pes3" localSheetId="1">[2]DATOS!$K$1:$K$65536</definedName>
    <definedName name="____________________pes3" localSheetId="9">[1]DATOS!$K:$K</definedName>
    <definedName name="____________________pes3" localSheetId="8">[1]DATOS!$K:$K</definedName>
    <definedName name="____________________pes3" localSheetId="5">[1]DATOS!$K:$K</definedName>
    <definedName name="____________________pes3" localSheetId="6">[1]DATOS!$K:$K</definedName>
    <definedName name="____________________pes3">[1]DATOS!$K$1:$K$65536</definedName>
    <definedName name="____________________pes4" localSheetId="1">[2]DATOS!$L$1:$L$65536</definedName>
    <definedName name="____________________pes4" localSheetId="9">[1]DATOS!$L:$L</definedName>
    <definedName name="____________________pes4" localSheetId="8">[1]DATOS!$L:$L</definedName>
    <definedName name="____________________pes4" localSheetId="5">[1]DATOS!$L:$L</definedName>
    <definedName name="____________________pes4" localSheetId="6">[1]DATOS!$L:$L</definedName>
    <definedName name="____________________pes4">[1]DATOS!$L$1:$L$65536</definedName>
    <definedName name="____________________pes5" localSheetId="1">[2]DATOS!$O$1:$O$65536</definedName>
    <definedName name="____________________pes5" localSheetId="9">[1]DATOS!$O:$O</definedName>
    <definedName name="____________________pes5" localSheetId="8">[1]DATOS!$O:$O</definedName>
    <definedName name="____________________pes5" localSheetId="5">[1]DATOS!$O:$O</definedName>
    <definedName name="____________________pes5" localSheetId="6">[1]DATOS!$O:$O</definedName>
    <definedName name="____________________pes5">[1]DATOS!$O$1:$O$65536</definedName>
    <definedName name="____________________pes6" localSheetId="1">[2]DATOS!$P$1:$P$65536</definedName>
    <definedName name="____________________pes6" localSheetId="9">[1]DATOS!$P:$P</definedName>
    <definedName name="____________________pes6" localSheetId="8">[1]DATOS!$P:$P</definedName>
    <definedName name="____________________pes6" localSheetId="5">[1]DATOS!$P:$P</definedName>
    <definedName name="____________________pes6" localSheetId="6">[1]DATOS!$P:$P</definedName>
    <definedName name="____________________pes6">[1]DATOS!$P$1:$P$65536</definedName>
    <definedName name="____________________pes7" localSheetId="1">[2]DATOS!$R$1:$R$65536</definedName>
    <definedName name="____________________pes7" localSheetId="9">[1]DATOS!$R:$R</definedName>
    <definedName name="____________________pes7" localSheetId="8">[1]DATOS!$R:$R</definedName>
    <definedName name="____________________pes7" localSheetId="5">[1]DATOS!$R:$R</definedName>
    <definedName name="____________________pes7" localSheetId="6">[1]DATOS!$R:$R</definedName>
    <definedName name="____________________pes7">[1]DATOS!$R$1:$R$65536</definedName>
    <definedName name="____________________pes8" localSheetId="1">[2]DATOS!$S$1:$S$65536</definedName>
    <definedName name="____________________pes8" localSheetId="9">[1]DATOS!$S:$S</definedName>
    <definedName name="____________________pes8" localSheetId="8">[1]DATOS!$S:$S</definedName>
    <definedName name="____________________pes8" localSheetId="5">[1]DATOS!$S:$S</definedName>
    <definedName name="____________________pes8" localSheetId="6">[1]DATOS!$S:$S</definedName>
    <definedName name="____________________pes8">[1]DATOS!$S$1:$S$65536</definedName>
    <definedName name="____________________pes9" localSheetId="1">[2]DATOS!$U$1:$U$65536</definedName>
    <definedName name="____________________pes9" localSheetId="9">[1]DATOS!$U:$U</definedName>
    <definedName name="____________________pes9" localSheetId="8">[1]DATOS!$U:$U</definedName>
    <definedName name="____________________pes9" localSheetId="5">[1]DATOS!$U:$U</definedName>
    <definedName name="____________________pes9" localSheetId="6">[1]DATOS!$U:$U</definedName>
    <definedName name="____________________pes9">[1]DATOS!$U$1:$U$65536</definedName>
    <definedName name="___________________gol2" localSheetId="1">[2]DATOS!$I$1:$I$65536</definedName>
    <definedName name="___________________gol2" localSheetId="9">[1]DATOS!$I:$I</definedName>
    <definedName name="___________________gol2" localSheetId="8">[1]DATOS!$I:$I</definedName>
    <definedName name="___________________gol2" localSheetId="5">[1]DATOS!$I:$I</definedName>
    <definedName name="___________________gol2" localSheetId="6">[1]DATOS!$I:$I</definedName>
    <definedName name="___________________gol2">[1]DATOS!$I$1:$I$65536</definedName>
    <definedName name="___________________gol3" localSheetId="1">[2]DATOS!$M$1:$M$65536</definedName>
    <definedName name="___________________gol3" localSheetId="9">[1]DATOS!$M:$M</definedName>
    <definedName name="___________________gol3" localSheetId="8">[1]DATOS!$M:$M</definedName>
    <definedName name="___________________gol3" localSheetId="5">[1]DATOS!$M:$M</definedName>
    <definedName name="___________________gol3" localSheetId="6">[1]DATOS!$M:$M</definedName>
    <definedName name="___________________gol3">[1]DATOS!$M$1:$M$65536</definedName>
    <definedName name="___________________pes1" localSheetId="1">[2]DATOS!$G$1:$G$65536</definedName>
    <definedName name="___________________pes1" localSheetId="9">[1]DATOS!$G:$G</definedName>
    <definedName name="___________________pes1" localSheetId="8">[1]DATOS!$G:$G</definedName>
    <definedName name="___________________pes1" localSheetId="5">[1]DATOS!$G:$G</definedName>
    <definedName name="___________________pes1" localSheetId="6">[1]DATOS!$G:$G</definedName>
    <definedName name="___________________pes1">[1]DATOS!$G$1:$G$65536</definedName>
    <definedName name="___________________pes10" localSheetId="1">[2]DATOS!$V$1:$V$65536</definedName>
    <definedName name="___________________pes10" localSheetId="9">[1]DATOS!$V:$V</definedName>
    <definedName name="___________________pes10" localSheetId="8">[1]DATOS!$V:$V</definedName>
    <definedName name="___________________pes10" localSheetId="5">[1]DATOS!$V:$V</definedName>
    <definedName name="___________________pes10" localSheetId="6">[1]DATOS!$V:$V</definedName>
    <definedName name="___________________pes10">[1]DATOS!$V$1:$V$65536</definedName>
    <definedName name="___________________pes2" localSheetId="1">[2]DATOS!$H$1:$H$65536</definedName>
    <definedName name="___________________pes2" localSheetId="9">[1]DATOS!$H:$H</definedName>
    <definedName name="___________________pes2" localSheetId="8">[1]DATOS!$H:$H</definedName>
    <definedName name="___________________pes2" localSheetId="5">[1]DATOS!$H:$H</definedName>
    <definedName name="___________________pes2" localSheetId="6">[1]DATOS!$H:$H</definedName>
    <definedName name="___________________pes2">[1]DATOS!$H$1:$H$65536</definedName>
    <definedName name="___________________pes3" localSheetId="1">[2]DATOS!$K$1:$K$65536</definedName>
    <definedName name="___________________pes3" localSheetId="9">[1]DATOS!$K:$K</definedName>
    <definedName name="___________________pes3" localSheetId="8">[1]DATOS!$K:$K</definedName>
    <definedName name="___________________pes3" localSheetId="5">[1]DATOS!$K:$K</definedName>
    <definedName name="___________________pes3" localSheetId="6">[1]DATOS!$K:$K</definedName>
    <definedName name="___________________pes3">[1]DATOS!$K$1:$K$65536</definedName>
    <definedName name="___________________pes4" localSheetId="1">[2]DATOS!$L$1:$L$65536</definedName>
    <definedName name="___________________pes4" localSheetId="9">[1]DATOS!$L:$L</definedName>
    <definedName name="___________________pes4" localSheetId="8">[1]DATOS!$L:$L</definedName>
    <definedName name="___________________pes4" localSheetId="5">[1]DATOS!$L:$L</definedName>
    <definedName name="___________________pes4" localSheetId="6">[1]DATOS!$L:$L</definedName>
    <definedName name="___________________pes4">[1]DATOS!$L$1:$L$65536</definedName>
    <definedName name="___________________pes5" localSheetId="1">[2]DATOS!$O$1:$O$65536</definedName>
    <definedName name="___________________pes5" localSheetId="9">[1]DATOS!$O:$O</definedName>
    <definedName name="___________________pes5" localSheetId="8">[1]DATOS!$O:$O</definedName>
    <definedName name="___________________pes5" localSheetId="5">[1]DATOS!$O:$O</definedName>
    <definedName name="___________________pes5" localSheetId="6">[1]DATOS!$O:$O</definedName>
    <definedName name="___________________pes5">[1]DATOS!$O$1:$O$65536</definedName>
    <definedName name="___________________pes6" localSheetId="1">[2]DATOS!$P$1:$P$65536</definedName>
    <definedName name="___________________pes6" localSheetId="9">[1]DATOS!$P:$P</definedName>
    <definedName name="___________________pes6" localSheetId="8">[1]DATOS!$P:$P</definedName>
    <definedName name="___________________pes6" localSheetId="5">[1]DATOS!$P:$P</definedName>
    <definedName name="___________________pes6" localSheetId="6">[1]DATOS!$P:$P</definedName>
    <definedName name="___________________pes6">[1]DATOS!$P$1:$P$65536</definedName>
    <definedName name="___________________pes7" localSheetId="1">[2]DATOS!$R$1:$R$65536</definedName>
    <definedName name="___________________pes7" localSheetId="9">[1]DATOS!$R:$R</definedName>
    <definedName name="___________________pes7" localSheetId="8">[1]DATOS!$R:$R</definedName>
    <definedName name="___________________pes7" localSheetId="5">[1]DATOS!$R:$R</definedName>
    <definedName name="___________________pes7" localSheetId="6">[1]DATOS!$R:$R</definedName>
    <definedName name="___________________pes7">[1]DATOS!$R$1:$R$65536</definedName>
    <definedName name="___________________pes8" localSheetId="1">[2]DATOS!$S$1:$S$65536</definedName>
    <definedName name="___________________pes8" localSheetId="9">[1]DATOS!$S:$S</definedName>
    <definedName name="___________________pes8" localSheetId="8">[1]DATOS!$S:$S</definedName>
    <definedName name="___________________pes8" localSheetId="5">[1]DATOS!$S:$S</definedName>
    <definedName name="___________________pes8" localSheetId="6">[1]DATOS!$S:$S</definedName>
    <definedName name="___________________pes8">[1]DATOS!$S$1:$S$65536</definedName>
    <definedName name="___________________pes9" localSheetId="1">[2]DATOS!$U$1:$U$65536</definedName>
    <definedName name="___________________pes9" localSheetId="9">[1]DATOS!$U:$U</definedName>
    <definedName name="___________________pes9" localSheetId="8">[1]DATOS!$U:$U</definedName>
    <definedName name="___________________pes9" localSheetId="5">[1]DATOS!$U:$U</definedName>
    <definedName name="___________________pes9" localSheetId="6">[1]DATOS!$U:$U</definedName>
    <definedName name="___________________pes9">[1]DATOS!$U$1:$U$65536</definedName>
    <definedName name="__________________gol2" localSheetId="1">[2]DATOS!$I$1:$I$65536</definedName>
    <definedName name="__________________gol2">[1]DATOS!$I$1:$I$65536</definedName>
    <definedName name="__________________gol3" localSheetId="1">[2]DATOS!$M$1:$M$65536</definedName>
    <definedName name="__________________gol3">[1]DATOS!$M$1:$M$65536</definedName>
    <definedName name="__________________pes1" localSheetId="1">[2]DATOS!$G$1:$G$65536</definedName>
    <definedName name="__________________pes1">[1]DATOS!$G$1:$G$65536</definedName>
    <definedName name="__________________pes10" localSheetId="1">[2]DATOS!$V$1:$V$65536</definedName>
    <definedName name="__________________pes10">[1]DATOS!$V$1:$V$65536</definedName>
    <definedName name="__________________pes2" localSheetId="1">[2]DATOS!$H$1:$H$65536</definedName>
    <definedName name="__________________pes2">[1]DATOS!$H$1:$H$65536</definedName>
    <definedName name="__________________pes3" localSheetId="1">[2]DATOS!$K$1:$K$65536</definedName>
    <definedName name="__________________pes3">[1]DATOS!$K$1:$K$65536</definedName>
    <definedName name="__________________pes4" localSheetId="1">[2]DATOS!$L$1:$L$65536</definedName>
    <definedName name="__________________pes4">[1]DATOS!$L$1:$L$65536</definedName>
    <definedName name="__________________pes5" localSheetId="1">[2]DATOS!$O$1:$O$65536</definedName>
    <definedName name="__________________pes5">[1]DATOS!$O$1:$O$65536</definedName>
    <definedName name="__________________pes6" localSheetId="1">[2]DATOS!$P$1:$P$65536</definedName>
    <definedName name="__________________pes6">[1]DATOS!$P$1:$P$65536</definedName>
    <definedName name="__________________pes7" localSheetId="1">[2]DATOS!$R$1:$R$65536</definedName>
    <definedName name="__________________pes7">[1]DATOS!$R$1:$R$65536</definedName>
    <definedName name="__________________pes8" localSheetId="1">[2]DATOS!$S$1:$S$65536</definedName>
    <definedName name="__________________pes8">[1]DATOS!$S$1:$S$65536</definedName>
    <definedName name="__________________pes9" localSheetId="1">[2]DATOS!$U$1:$U$65536</definedName>
    <definedName name="__________________pes9">[1]DATOS!$U$1:$U$65536</definedName>
    <definedName name="_________________gol2" localSheetId="1">[2]DATOS!$I$1:$I$65536</definedName>
    <definedName name="_________________gol2">[1]DATOS!$I$1:$I$65536</definedName>
    <definedName name="_________________gol3" localSheetId="1">[2]DATOS!$M$1:$M$65536</definedName>
    <definedName name="_________________gol3">[1]DATOS!$M$1:$M$65536</definedName>
    <definedName name="_________________pes1" localSheetId="1">[2]DATOS!$G$1:$G$65536</definedName>
    <definedName name="_________________pes1">[1]DATOS!$G$1:$G$65536</definedName>
    <definedName name="_________________pes10" localSheetId="1">[2]DATOS!$V$1:$V$65536</definedName>
    <definedName name="_________________pes10">[1]DATOS!$V$1:$V$65536</definedName>
    <definedName name="_________________pes2" localSheetId="1">[2]DATOS!$H$1:$H$65536</definedName>
    <definedName name="_________________pes2">[1]DATOS!$H$1:$H$65536</definedName>
    <definedName name="_________________pes3" localSheetId="1">[2]DATOS!$K$1:$K$65536</definedName>
    <definedName name="_________________pes3">[1]DATOS!$K$1:$K$65536</definedName>
    <definedName name="_________________pes4" localSheetId="1">[2]DATOS!$L$1:$L$65536</definedName>
    <definedName name="_________________pes4">[1]DATOS!$L$1:$L$65536</definedName>
    <definedName name="_________________pes5" localSheetId="1">[2]DATOS!$O$1:$O$65536</definedName>
    <definedName name="_________________pes5">[1]DATOS!$O$1:$O$65536</definedName>
    <definedName name="_________________pes6" localSheetId="1">[2]DATOS!$P$1:$P$65536</definedName>
    <definedName name="_________________pes6">[1]DATOS!$P$1:$P$65536</definedName>
    <definedName name="_________________pes7" localSheetId="1">[2]DATOS!$R$1:$R$65536</definedName>
    <definedName name="_________________pes7">[1]DATOS!$R$1:$R$65536</definedName>
    <definedName name="_________________pes8" localSheetId="1">[2]DATOS!$S$1:$S$65536</definedName>
    <definedName name="_________________pes8">[1]DATOS!$S$1:$S$65536</definedName>
    <definedName name="_________________pes9" localSheetId="1">[2]DATOS!$U$1:$U$65536</definedName>
    <definedName name="_________________pes9">[1]DATOS!$U$1:$U$65536</definedName>
    <definedName name="________________gol2" localSheetId="1">[2]DATOS!$I$1:$I$65536</definedName>
    <definedName name="________________gol2">[1]DATOS!$I$1:$I$65536</definedName>
    <definedName name="________________gol3" localSheetId="1">[2]DATOS!$M$1:$M$65536</definedName>
    <definedName name="________________gol3">[1]DATOS!$M$1:$M$65536</definedName>
    <definedName name="________________pes1" localSheetId="1">[2]DATOS!$G$1:$G$65536</definedName>
    <definedName name="________________pes1">[1]DATOS!$G$1:$G$65536</definedName>
    <definedName name="________________pes10" localSheetId="1">[2]DATOS!$V$1:$V$65536</definedName>
    <definedName name="________________pes10">[1]DATOS!$V$1:$V$65536</definedName>
    <definedName name="________________pes2" localSheetId="1">[2]DATOS!$H$1:$H$65536</definedName>
    <definedName name="________________pes2">[1]DATOS!$H$1:$H$65536</definedName>
    <definedName name="________________pes3" localSheetId="1">[2]DATOS!$K$1:$K$65536</definedName>
    <definedName name="________________pes3">[1]DATOS!$K$1:$K$65536</definedName>
    <definedName name="________________pes4" localSheetId="1">[2]DATOS!$L$1:$L$65536</definedName>
    <definedName name="________________pes4">[1]DATOS!$L$1:$L$65536</definedName>
    <definedName name="________________pes5" localSheetId="1">[2]DATOS!$O$1:$O$65536</definedName>
    <definedName name="________________pes5">[1]DATOS!$O$1:$O$65536</definedName>
    <definedName name="________________pes6" localSheetId="1">[2]DATOS!$P$1:$P$65536</definedName>
    <definedName name="________________pes6">[1]DATOS!$P$1:$P$65536</definedName>
    <definedName name="________________pes7" localSheetId="1">[2]DATOS!$R$1:$R$65536</definedName>
    <definedName name="________________pes7">[1]DATOS!$R$1:$R$65536</definedName>
    <definedName name="________________pes8" localSheetId="1">[2]DATOS!$S$1:$S$65536</definedName>
    <definedName name="________________pes8">[1]DATOS!$S$1:$S$65536</definedName>
    <definedName name="________________pes9" localSheetId="1">[2]DATOS!$U$1:$U$65536</definedName>
    <definedName name="________________pes9">[1]DATOS!$U$1:$U$65536</definedName>
    <definedName name="_______________gol2" localSheetId="1">[2]DATOS!$I$1:$I$65536</definedName>
    <definedName name="_______________gol2">[1]DATOS!$I$1:$I$65536</definedName>
    <definedName name="_______________gol3" localSheetId="1">[2]DATOS!$M$1:$M$65536</definedName>
    <definedName name="_______________gol3">[1]DATOS!$M$1:$M$65536</definedName>
    <definedName name="_______________pes1" localSheetId="1">[2]DATOS!$G$1:$G$65536</definedName>
    <definedName name="_______________pes1">[1]DATOS!$G$1:$G$65536</definedName>
    <definedName name="_______________pes10" localSheetId="1">[2]DATOS!$V$1:$V$65536</definedName>
    <definedName name="_______________pes10">[1]DATOS!$V$1:$V$65536</definedName>
    <definedName name="_______________pes2" localSheetId="1">[2]DATOS!$H$1:$H$65536</definedName>
    <definedName name="_______________pes2">[1]DATOS!$H$1:$H$65536</definedName>
    <definedName name="_______________pes3" localSheetId="1">[2]DATOS!$K$1:$K$65536</definedName>
    <definedName name="_______________pes3">[1]DATOS!$K$1:$K$65536</definedName>
    <definedName name="_______________pes4" localSheetId="1">[2]DATOS!$L$1:$L$65536</definedName>
    <definedName name="_______________pes4">[1]DATOS!$L$1:$L$65536</definedName>
    <definedName name="_______________pes5" localSheetId="1">[2]DATOS!$O$1:$O$65536</definedName>
    <definedName name="_______________pes5">[1]DATOS!$O$1:$O$65536</definedName>
    <definedName name="_______________pes6" localSheetId="1">[2]DATOS!$P$1:$P$65536</definedName>
    <definedName name="_______________pes6">[1]DATOS!$P$1:$P$65536</definedName>
    <definedName name="_______________pes7" localSheetId="1">[2]DATOS!$R$1:$R$65536</definedName>
    <definedName name="_______________pes7">[1]DATOS!$R$1:$R$65536</definedName>
    <definedName name="_______________pes8" localSheetId="1">[2]DATOS!$S$1:$S$65536</definedName>
    <definedName name="_______________pes8">[1]DATOS!$S$1:$S$65536</definedName>
    <definedName name="_______________pes9" localSheetId="1">[2]DATOS!$U$1:$U$65536</definedName>
    <definedName name="_______________pes9">[1]DATOS!$U$1:$U$65536</definedName>
    <definedName name="______________gol2" localSheetId="1">[2]DATOS!$I$1:$I$65536</definedName>
    <definedName name="______________gol2">[1]DATOS!$I$1:$I$65536</definedName>
    <definedName name="______________gol3" localSheetId="1">[2]DATOS!$M$1:$M$65536</definedName>
    <definedName name="______________gol3">[1]DATOS!$M$1:$M$65536</definedName>
    <definedName name="______________pes1" localSheetId="1">[2]DATOS!$G$1:$G$65536</definedName>
    <definedName name="______________pes1">[1]DATOS!$G$1:$G$65536</definedName>
    <definedName name="______________pes10" localSheetId="1">[2]DATOS!$V$1:$V$65536</definedName>
    <definedName name="______________pes10">[1]DATOS!$V$1:$V$65536</definedName>
    <definedName name="______________pes2" localSheetId="1">[2]DATOS!$H$1:$H$65536</definedName>
    <definedName name="______________pes2">[1]DATOS!$H$1:$H$65536</definedName>
    <definedName name="______________pes3" localSheetId="1">[2]DATOS!$K$1:$K$65536</definedName>
    <definedName name="______________pes3">[1]DATOS!$K$1:$K$65536</definedName>
    <definedName name="______________pes4" localSheetId="1">[2]DATOS!$L$1:$L$65536</definedName>
    <definedName name="______________pes4">[1]DATOS!$L$1:$L$65536</definedName>
    <definedName name="______________pes5" localSheetId="1">[2]DATOS!$O$1:$O$65536</definedName>
    <definedName name="______________pes5">[1]DATOS!$O$1:$O$65536</definedName>
    <definedName name="______________pes6" localSheetId="1">[2]DATOS!$P$1:$P$65536</definedName>
    <definedName name="______________pes6">[1]DATOS!$P$1:$P$65536</definedName>
    <definedName name="______________pes7" localSheetId="1">[2]DATOS!$R$1:$R$65536</definedName>
    <definedName name="______________pes7">[1]DATOS!$R$1:$R$65536</definedName>
    <definedName name="______________pes8" localSheetId="1">[2]DATOS!$S$1:$S$65536</definedName>
    <definedName name="______________pes8">[1]DATOS!$S$1:$S$65536</definedName>
    <definedName name="______________pes9" localSheetId="1">[2]DATOS!$U$1:$U$65536</definedName>
    <definedName name="______________pes9">[1]DATOS!$U$1:$U$65536</definedName>
    <definedName name="_____________gol2" localSheetId="1">[2]DATOS!$I$1:$I$65536</definedName>
    <definedName name="_____________gol2">[1]DATOS!$I$1:$I$65536</definedName>
    <definedName name="_____________gol3" localSheetId="1">[2]DATOS!$M$1:$M$65536</definedName>
    <definedName name="_____________gol3">[1]DATOS!$M$1:$M$65536</definedName>
    <definedName name="_____________K1" localSheetId="9">#REF!</definedName>
    <definedName name="_____________K1" localSheetId="8">#REF!</definedName>
    <definedName name="_____________K1">#REF!</definedName>
    <definedName name="_____________L1" localSheetId="9">#REF!</definedName>
    <definedName name="_____________L1" localSheetId="8">#REF!</definedName>
    <definedName name="_____________L1">#REF!</definedName>
    <definedName name="_____________L2" localSheetId="9">#REF!</definedName>
    <definedName name="_____________L2" localSheetId="8">#REF!</definedName>
    <definedName name="_____________L2">#REF!</definedName>
    <definedName name="_____________pes1" localSheetId="1">[2]DATOS!$G$1:$G$65536</definedName>
    <definedName name="_____________pes1">[1]DATOS!$G$1:$G$65536</definedName>
    <definedName name="_____________pes10" localSheetId="1">[2]DATOS!$V$1:$V$65536</definedName>
    <definedName name="_____________pes10">[1]DATOS!$V$1:$V$65536</definedName>
    <definedName name="_____________pes2" localSheetId="1">[2]DATOS!$H$1:$H$65536</definedName>
    <definedName name="_____________pes2">[1]DATOS!$H$1:$H$65536</definedName>
    <definedName name="_____________pes3" localSheetId="1">[2]DATOS!$K$1:$K$65536</definedName>
    <definedName name="_____________pes3">[1]DATOS!$K$1:$K$65536</definedName>
    <definedName name="_____________pes4" localSheetId="1">[2]DATOS!$L$1:$L$65536</definedName>
    <definedName name="_____________pes4">[1]DATOS!$L$1:$L$65536</definedName>
    <definedName name="_____________pes5" localSheetId="1">[2]DATOS!$O$1:$O$65536</definedName>
    <definedName name="_____________pes5">[1]DATOS!$O$1:$O$65536</definedName>
    <definedName name="_____________pes6" localSheetId="1">[2]DATOS!$P$1:$P$65536</definedName>
    <definedName name="_____________pes6">[1]DATOS!$P$1:$P$65536</definedName>
    <definedName name="_____________pes7" localSheetId="1">[2]DATOS!$R$1:$R$65536</definedName>
    <definedName name="_____________pes7">[1]DATOS!$R$1:$R$65536</definedName>
    <definedName name="_____________pes8" localSheetId="1">[2]DATOS!$S$1:$S$65536</definedName>
    <definedName name="_____________pes8">[1]DATOS!$S$1:$S$65536</definedName>
    <definedName name="_____________pes9" localSheetId="1">[2]DATOS!$U$1:$U$65536</definedName>
    <definedName name="_____________pes9">[1]DATOS!$U$1:$U$65536</definedName>
    <definedName name="____________gol2" localSheetId="1">[2]DATOS!$I$1:$I$65536</definedName>
    <definedName name="____________gol2">[1]DATOS!$I$1:$I$65536</definedName>
    <definedName name="____________gol3" localSheetId="1">[2]DATOS!$M$1:$M$65536</definedName>
    <definedName name="____________gol3">[1]DATOS!$M$1:$M$65536</definedName>
    <definedName name="____________K1" localSheetId="9">#REF!</definedName>
    <definedName name="____________K1" localSheetId="8">#REF!</definedName>
    <definedName name="____________K1">#REF!</definedName>
    <definedName name="____________L1" localSheetId="9">#REF!</definedName>
    <definedName name="____________L1" localSheetId="8">#REF!</definedName>
    <definedName name="____________L1">#REF!</definedName>
    <definedName name="____________L2" localSheetId="9">#REF!</definedName>
    <definedName name="____________L2" localSheetId="8">#REF!</definedName>
    <definedName name="____________L2">#REF!</definedName>
    <definedName name="____________pes1" localSheetId="1">[2]DATOS!$G$1:$G$65536</definedName>
    <definedName name="____________pes1">[1]DATOS!$G$1:$G$65536</definedName>
    <definedName name="____________pes10" localSheetId="1">[2]DATOS!$V$1:$V$65536</definedName>
    <definedName name="____________pes10">[1]DATOS!$V$1:$V$65536</definedName>
    <definedName name="____________pes2" localSheetId="1">[2]DATOS!$H$1:$H$65536</definedName>
    <definedName name="____________pes2">[1]DATOS!$H$1:$H$65536</definedName>
    <definedName name="____________pes3" localSheetId="1">[2]DATOS!$K$1:$K$65536</definedName>
    <definedName name="____________pes3">[1]DATOS!$K$1:$K$65536</definedName>
    <definedName name="____________pes4" localSheetId="1">[2]DATOS!$L$1:$L$65536</definedName>
    <definedName name="____________pes4">[1]DATOS!$L$1:$L$65536</definedName>
    <definedName name="____________pes5" localSheetId="1">[2]DATOS!$O$1:$O$65536</definedName>
    <definedName name="____________pes5">[1]DATOS!$O$1:$O$65536</definedName>
    <definedName name="____________pes6" localSheetId="1">[2]DATOS!$P$1:$P$65536</definedName>
    <definedName name="____________pes6">[1]DATOS!$P$1:$P$65536</definedName>
    <definedName name="____________pes7" localSheetId="1">[2]DATOS!$R$1:$R$65536</definedName>
    <definedName name="____________pes7">[1]DATOS!$R$1:$R$65536</definedName>
    <definedName name="____________pes8" localSheetId="1">[2]DATOS!$S$1:$S$65536</definedName>
    <definedName name="____________pes8">[1]DATOS!$S$1:$S$65536</definedName>
    <definedName name="____________pes9" localSheetId="1">[2]DATOS!$U$1:$U$65536</definedName>
    <definedName name="____________pes9">[1]DATOS!$U$1:$U$65536</definedName>
    <definedName name="___________a03" localSheetId="9">#REF!</definedName>
    <definedName name="___________a03" localSheetId="8">#REF!</definedName>
    <definedName name="___________a03">#REF!</definedName>
    <definedName name="___________A1" localSheetId="9">#REF!</definedName>
    <definedName name="___________A1" localSheetId="8">#REF!</definedName>
    <definedName name="___________A1">#REF!</definedName>
    <definedName name="___________A25" localSheetId="9">#REF!</definedName>
    <definedName name="___________A25" localSheetId="8">#REF!</definedName>
    <definedName name="___________A25">#REF!</definedName>
    <definedName name="___________CD1">#REF!</definedName>
    <definedName name="___________ddd1">#REF!</definedName>
    <definedName name="___________G2">#REF!</definedName>
    <definedName name="___________gol2" localSheetId="1">[2]DATOS!$I$1:$I$65536</definedName>
    <definedName name="___________gol2">[1]DATOS!$I$1:$I$65536</definedName>
    <definedName name="___________gol3" localSheetId="1">[2]DATOS!$M$1:$M$65536</definedName>
    <definedName name="___________gol3">[1]DATOS!$M$1:$M$65536</definedName>
    <definedName name="___________JJ1" localSheetId="9">#REF!</definedName>
    <definedName name="___________JJ1" localSheetId="8">#REF!</definedName>
    <definedName name="___________JJ1">#REF!</definedName>
    <definedName name="___________K1" localSheetId="9">#REF!</definedName>
    <definedName name="___________K1" localSheetId="8">#REF!</definedName>
    <definedName name="___________K1">#REF!</definedName>
    <definedName name="___________L1" localSheetId="9">#REF!</definedName>
    <definedName name="___________L1" localSheetId="8">#REF!</definedName>
    <definedName name="___________L1">#REF!</definedName>
    <definedName name="___________L2">#REF!</definedName>
    <definedName name="___________pes1" localSheetId="1">[2]DATOS!$G$1:$G$65536</definedName>
    <definedName name="___________pes1">[1]DATOS!$G$1:$G$65536</definedName>
    <definedName name="___________pes10" localSheetId="1">[2]DATOS!$V$1:$V$65536</definedName>
    <definedName name="___________pes10">[1]DATOS!$V$1:$V$65536</definedName>
    <definedName name="___________pes2" localSheetId="1">[2]DATOS!$H$1:$H$65536</definedName>
    <definedName name="___________pes2">[1]DATOS!$H$1:$H$65536</definedName>
    <definedName name="___________pes3" localSheetId="1">[2]DATOS!$K$1:$K$65536</definedName>
    <definedName name="___________pes3">[1]DATOS!$K$1:$K$65536</definedName>
    <definedName name="___________pes4" localSheetId="1">[2]DATOS!$L$1:$L$65536</definedName>
    <definedName name="___________pes4">[1]DATOS!$L$1:$L$65536</definedName>
    <definedName name="___________pes5" localSheetId="1">[2]DATOS!$O$1:$O$65536</definedName>
    <definedName name="___________pes5">[1]DATOS!$O$1:$O$65536</definedName>
    <definedName name="___________pes6" localSheetId="1">[2]DATOS!$P$1:$P$65536</definedName>
    <definedName name="___________pes6">[1]DATOS!$P$1:$P$65536</definedName>
    <definedName name="___________pes7" localSheetId="1">[2]DATOS!$R$1:$R$65536</definedName>
    <definedName name="___________pes7">[1]DATOS!$R$1:$R$65536</definedName>
    <definedName name="___________pes8" localSheetId="1">[2]DATOS!$S$1:$S$65536</definedName>
    <definedName name="___________pes8">[1]DATOS!$S$1:$S$65536</definedName>
    <definedName name="___________pes9" localSheetId="1">[2]DATOS!$U$1:$U$65536</definedName>
    <definedName name="___________pes9">[1]DATOS!$U$1:$U$65536</definedName>
    <definedName name="__________gol2" localSheetId="1">[2]DATOS!$I$1:$I$65536</definedName>
    <definedName name="__________gol2">[1]DATOS!$I$1:$I$65536</definedName>
    <definedName name="__________gol3" localSheetId="1">[2]DATOS!$M$1:$M$65536</definedName>
    <definedName name="__________gol3">[1]DATOS!$M$1:$M$65536</definedName>
    <definedName name="__________K1" localSheetId="9">#REF!</definedName>
    <definedName name="__________K1" localSheetId="8">#REF!</definedName>
    <definedName name="__________K1">#REF!</definedName>
    <definedName name="__________L1" localSheetId="9">#REF!</definedName>
    <definedName name="__________L1" localSheetId="8">#REF!</definedName>
    <definedName name="__________L1">#REF!</definedName>
    <definedName name="__________L2" localSheetId="9">#REF!</definedName>
    <definedName name="__________L2" localSheetId="8">#REF!</definedName>
    <definedName name="__________L2">#REF!</definedName>
    <definedName name="__________pes1" localSheetId="1">[2]DATOS!$G$1:$G$65536</definedName>
    <definedName name="__________pes1">[1]DATOS!$G$1:$G$65536</definedName>
    <definedName name="__________pes10" localSheetId="1">[2]DATOS!$V$1:$V$65536</definedName>
    <definedName name="__________pes10">[1]DATOS!$V$1:$V$65536</definedName>
    <definedName name="__________pes2" localSheetId="1">[2]DATOS!$H$1:$H$65536</definedName>
    <definedName name="__________pes2">[1]DATOS!$H$1:$H$65536</definedName>
    <definedName name="__________pes3" localSheetId="1">[2]DATOS!$K$1:$K$65536</definedName>
    <definedName name="__________pes3">[1]DATOS!$K$1:$K$65536</definedName>
    <definedName name="__________pes4" localSheetId="1">[2]DATOS!$L$1:$L$65536</definedName>
    <definedName name="__________pes4">[1]DATOS!$L$1:$L$65536</definedName>
    <definedName name="__________pes5" localSheetId="1">[2]DATOS!$O$1:$O$65536</definedName>
    <definedName name="__________pes5">[1]DATOS!$O$1:$O$65536</definedName>
    <definedName name="__________pes6" localSheetId="1">[2]DATOS!$P$1:$P$65536</definedName>
    <definedName name="__________pes6">[1]DATOS!$P$1:$P$65536</definedName>
    <definedName name="__________pes7" localSheetId="1">[2]DATOS!$R$1:$R$65536</definedName>
    <definedName name="__________pes7">[1]DATOS!$R$1:$R$65536</definedName>
    <definedName name="__________pes8" localSheetId="1">[2]DATOS!$S$1:$S$65536</definedName>
    <definedName name="__________pes8">[1]DATOS!$S$1:$S$65536</definedName>
    <definedName name="__________pes9" localSheetId="1">[2]DATOS!$U$1:$U$65536</definedName>
    <definedName name="__________pes9">[1]DATOS!$U$1:$U$65536</definedName>
    <definedName name="_________a03" localSheetId="9">#REF!</definedName>
    <definedName name="_________a03" localSheetId="8">#REF!</definedName>
    <definedName name="_________a03">#REF!</definedName>
    <definedName name="_________A1" localSheetId="9">#REF!</definedName>
    <definedName name="_________A1" localSheetId="8">#REF!</definedName>
    <definedName name="_________A1">#REF!</definedName>
    <definedName name="_________A25" localSheetId="9">#REF!</definedName>
    <definedName name="_________A25" localSheetId="8">#REF!</definedName>
    <definedName name="_________A25">#REF!</definedName>
    <definedName name="_________CD1">#REF!</definedName>
    <definedName name="_________ddd1">#REF!</definedName>
    <definedName name="_________G2">#REF!</definedName>
    <definedName name="_________gol2" localSheetId="1">[2]DATOS!$I$1:$I$65536</definedName>
    <definedName name="_________gol2">[1]DATOS!$I$1:$I$65536</definedName>
    <definedName name="_________gol3" localSheetId="1">[2]DATOS!$M$1:$M$65536</definedName>
    <definedName name="_________gol3">[1]DATOS!$M$1:$M$65536</definedName>
    <definedName name="_________JJ1" localSheetId="9">#REF!</definedName>
    <definedName name="_________JJ1" localSheetId="8">#REF!</definedName>
    <definedName name="_________JJ1">#REF!</definedName>
    <definedName name="_________K1" localSheetId="9">#REF!</definedName>
    <definedName name="_________K1" localSheetId="8">#REF!</definedName>
    <definedName name="_________K1">#REF!</definedName>
    <definedName name="_________L1" localSheetId="9">#REF!</definedName>
    <definedName name="_________L1" localSheetId="8">#REF!</definedName>
    <definedName name="_________L1">#REF!</definedName>
    <definedName name="_________L2">#REF!</definedName>
    <definedName name="_________pes1" localSheetId="1">[2]DATOS!$G$1:$G$65536</definedName>
    <definedName name="_________pes1">[1]DATOS!$G$1:$G$65536</definedName>
    <definedName name="_________pes10" localSheetId="1">[2]DATOS!$V$1:$V$65536</definedName>
    <definedName name="_________pes10">[1]DATOS!$V$1:$V$65536</definedName>
    <definedName name="_________pes2" localSheetId="1">[2]DATOS!$H$1:$H$65536</definedName>
    <definedName name="_________pes2">[1]DATOS!$H$1:$H$65536</definedName>
    <definedName name="_________pes3" localSheetId="1">[2]DATOS!$K$1:$K$65536</definedName>
    <definedName name="_________pes3">[1]DATOS!$K$1:$K$65536</definedName>
    <definedName name="_________pes4" localSheetId="1">[2]DATOS!$L$1:$L$65536</definedName>
    <definedName name="_________pes4">[1]DATOS!$L$1:$L$65536</definedName>
    <definedName name="_________pes5" localSheetId="1">[2]DATOS!$O$1:$O$65536</definedName>
    <definedName name="_________pes5">[1]DATOS!$O$1:$O$65536</definedName>
    <definedName name="_________pes6" localSheetId="1">[2]DATOS!$P$1:$P$65536</definedName>
    <definedName name="_________pes6">[1]DATOS!$P$1:$P$65536</definedName>
    <definedName name="_________pes7" localSheetId="1">[2]DATOS!$R$1:$R$65536</definedName>
    <definedName name="_________pes7">[1]DATOS!$R$1:$R$65536</definedName>
    <definedName name="_________pes8" localSheetId="1">[2]DATOS!$S$1:$S$65536</definedName>
    <definedName name="_________pes8">[1]DATOS!$S$1:$S$65536</definedName>
    <definedName name="_________pes9" localSheetId="1">[2]DATOS!$U$1:$U$65536</definedName>
    <definedName name="_________pes9">[1]DATOS!$U$1:$U$65536</definedName>
    <definedName name="_________vz2" localSheetId="9">#REF!</definedName>
    <definedName name="_________vz2" localSheetId="8">#REF!</definedName>
    <definedName name="_________vz2">#REF!</definedName>
    <definedName name="________a03" localSheetId="9">#REF!</definedName>
    <definedName name="________a03" localSheetId="8">#REF!</definedName>
    <definedName name="________a03">#REF!</definedName>
    <definedName name="________A1" localSheetId="9">#REF!</definedName>
    <definedName name="________A1" localSheetId="8">#REF!</definedName>
    <definedName name="________A1">#REF!</definedName>
    <definedName name="________A25">#REF!</definedName>
    <definedName name="________CD1">#REF!</definedName>
    <definedName name="________ddd1">#REF!</definedName>
    <definedName name="________G2">#REF!</definedName>
    <definedName name="________gol2" localSheetId="1">[2]DATOS!$I$1:$I$65536</definedName>
    <definedName name="________gol2">[1]DATOS!$I$1:$I$65536</definedName>
    <definedName name="________gol3" localSheetId="1">[2]DATOS!$M$1:$M$65536</definedName>
    <definedName name="________gol3">[1]DATOS!$M$1:$M$65536</definedName>
    <definedName name="________JJ1" localSheetId="9">#REF!</definedName>
    <definedName name="________JJ1" localSheetId="8">#REF!</definedName>
    <definedName name="________JJ1">#REF!</definedName>
    <definedName name="________K1" localSheetId="9">#REF!</definedName>
    <definedName name="________K1" localSheetId="8">#REF!</definedName>
    <definedName name="________K1">#REF!</definedName>
    <definedName name="________L1" localSheetId="9">#REF!</definedName>
    <definedName name="________L1" localSheetId="8">#REF!</definedName>
    <definedName name="________L1">#REF!</definedName>
    <definedName name="________L2">#REF!</definedName>
    <definedName name="________pes1" localSheetId="1">[2]DATOS!$G$1:$G$65536</definedName>
    <definedName name="________pes1">[1]DATOS!$G$1:$G$65536</definedName>
    <definedName name="________pes10" localSheetId="1">[2]DATOS!$V$1:$V$65536</definedName>
    <definedName name="________pes10">[1]DATOS!$V$1:$V$65536</definedName>
    <definedName name="________pes2" localSheetId="1">[2]DATOS!$H$1:$H$65536</definedName>
    <definedName name="________pes2">[1]DATOS!$H$1:$H$65536</definedName>
    <definedName name="________pes3" localSheetId="1">[2]DATOS!$K$1:$K$65536</definedName>
    <definedName name="________pes3">[1]DATOS!$K$1:$K$65536</definedName>
    <definedName name="________pes4" localSheetId="1">[2]DATOS!$L$1:$L$65536</definedName>
    <definedName name="________pes4">[1]DATOS!$L$1:$L$65536</definedName>
    <definedName name="________pes5" localSheetId="1">[2]DATOS!$O$1:$O$65536</definedName>
    <definedName name="________pes5">[1]DATOS!$O$1:$O$65536</definedName>
    <definedName name="________pes6" localSheetId="1">[2]DATOS!$P$1:$P$65536</definedName>
    <definedName name="________pes6">[1]DATOS!$P$1:$P$65536</definedName>
    <definedName name="________pes7" localSheetId="1">[2]DATOS!$R$1:$R$65536</definedName>
    <definedName name="________pes7">[1]DATOS!$R$1:$R$65536</definedName>
    <definedName name="________pes8" localSheetId="1">[2]DATOS!$S$1:$S$65536</definedName>
    <definedName name="________pes8">[1]DATOS!$S$1:$S$65536</definedName>
    <definedName name="________pes9" localSheetId="1">[2]DATOS!$U$1:$U$65536</definedName>
    <definedName name="________pes9">[1]DATOS!$U$1:$U$65536</definedName>
    <definedName name="________vz2" localSheetId="9">#REF!</definedName>
    <definedName name="________vz2" localSheetId="8">#REF!</definedName>
    <definedName name="________vz2">#REF!</definedName>
    <definedName name="_______a03" localSheetId="9">#REF!</definedName>
    <definedName name="_______a03" localSheetId="8">#REF!</definedName>
    <definedName name="_______a03">#REF!</definedName>
    <definedName name="_______A1" localSheetId="9">#REF!</definedName>
    <definedName name="_______A1" localSheetId="8">#REF!</definedName>
    <definedName name="_______A1">#REF!</definedName>
    <definedName name="_______A25">#REF!</definedName>
    <definedName name="_______CD1">#REF!</definedName>
    <definedName name="_______ddd1">#REF!</definedName>
    <definedName name="_______G2">#REF!</definedName>
    <definedName name="_______gol2" localSheetId="1">[2]DATOS!$I$1:$I$65536</definedName>
    <definedName name="_______gol2">[1]DATOS!$I$1:$I$65536</definedName>
    <definedName name="_______gol3" localSheetId="1">[2]DATOS!$M$1:$M$65536</definedName>
    <definedName name="_______gol3">[1]DATOS!$M$1:$M$65536</definedName>
    <definedName name="_______JJ1" localSheetId="9">#REF!</definedName>
    <definedName name="_______JJ1" localSheetId="8">#REF!</definedName>
    <definedName name="_______JJ1">#REF!</definedName>
    <definedName name="_______K1" localSheetId="9">#REF!</definedName>
    <definedName name="_______K1" localSheetId="8">#REF!</definedName>
    <definedName name="_______K1" localSheetId="7">#REF!</definedName>
    <definedName name="_______K1" localSheetId="5">#REF!</definedName>
    <definedName name="_______K1" localSheetId="6">#REF!</definedName>
    <definedName name="_______K1">#REF!</definedName>
    <definedName name="_______L1" localSheetId="9">#REF!</definedName>
    <definedName name="_______L1" localSheetId="8">#REF!</definedName>
    <definedName name="_______L1" localSheetId="5">#REF!</definedName>
    <definedName name="_______L1" localSheetId="6">#REF!</definedName>
    <definedName name="_______L1">#REF!</definedName>
    <definedName name="_______L2" localSheetId="8">#REF!</definedName>
    <definedName name="_______L2" localSheetId="5">#REF!</definedName>
    <definedName name="_______L2" localSheetId="6">#REF!</definedName>
    <definedName name="_______L2">#REF!</definedName>
    <definedName name="_______pes1" localSheetId="1">[2]DATOS!$G$1:$G$65536</definedName>
    <definedName name="_______pes1">[1]DATOS!$G$1:$G$65536</definedName>
    <definedName name="_______pes10" localSheetId="1">[2]DATOS!$V$1:$V$65536</definedName>
    <definedName name="_______pes10">[1]DATOS!$V$1:$V$65536</definedName>
    <definedName name="_______pes2" localSheetId="1">[2]DATOS!$H$1:$H$65536</definedName>
    <definedName name="_______pes2">[1]DATOS!$H$1:$H$65536</definedName>
    <definedName name="_______pes3" localSheetId="1">[2]DATOS!$K$1:$K$65536</definedName>
    <definedName name="_______pes3">[1]DATOS!$K$1:$K$65536</definedName>
    <definedName name="_______pes4" localSheetId="1">[2]DATOS!$L$1:$L$65536</definedName>
    <definedName name="_______pes4">[1]DATOS!$L$1:$L$65536</definedName>
    <definedName name="_______pes5" localSheetId="1">[2]DATOS!$O$1:$O$65536</definedName>
    <definedName name="_______pes5">[1]DATOS!$O$1:$O$65536</definedName>
    <definedName name="_______pes6" localSheetId="1">[2]DATOS!$P$1:$P$65536</definedName>
    <definedName name="_______pes6">[1]DATOS!$P$1:$P$65536</definedName>
    <definedName name="_______pes7" localSheetId="1">[2]DATOS!$R$1:$R$65536</definedName>
    <definedName name="_______pes7">[1]DATOS!$R$1:$R$65536</definedName>
    <definedName name="_______pes8" localSheetId="1">[2]DATOS!$S$1:$S$65536</definedName>
    <definedName name="_______pes8">[1]DATOS!$S$1:$S$65536</definedName>
    <definedName name="_______pes9" localSheetId="1">[2]DATOS!$U$1:$U$65536</definedName>
    <definedName name="_______pes9">[1]DATOS!$U$1:$U$65536</definedName>
    <definedName name="_______vz2" localSheetId="9">#REF!</definedName>
    <definedName name="_______vz2" localSheetId="8">#REF!</definedName>
    <definedName name="_______vz2">#REF!</definedName>
    <definedName name="______a03" localSheetId="9">#REF!</definedName>
    <definedName name="______a03" localSheetId="8">#REF!</definedName>
    <definedName name="______a03">#REF!</definedName>
    <definedName name="______A1" localSheetId="9">#REF!</definedName>
    <definedName name="______A1" localSheetId="8">#REF!</definedName>
    <definedName name="______A1">#REF!</definedName>
    <definedName name="______A25">#REF!</definedName>
    <definedName name="______CD1">#REF!</definedName>
    <definedName name="______ddd1">#REF!</definedName>
    <definedName name="______G2">#REF!</definedName>
    <definedName name="______gol2" localSheetId="1">[2]DATOS!$I$1:$I$65536</definedName>
    <definedName name="______gol2">[1]DATOS!$I$1:$I$65536</definedName>
    <definedName name="______gol3" localSheetId="1">[2]DATOS!$M$1:$M$65536</definedName>
    <definedName name="______gol3">[1]DATOS!$M$1:$M$65536</definedName>
    <definedName name="______JJ1" localSheetId="9">#REF!</definedName>
    <definedName name="______JJ1" localSheetId="8">#REF!</definedName>
    <definedName name="______JJ1">#REF!</definedName>
    <definedName name="______K1" localSheetId="9">#REF!</definedName>
    <definedName name="______K1" localSheetId="8">#REF!</definedName>
    <definedName name="______K1">#REF!</definedName>
    <definedName name="______L1" localSheetId="9">#REF!</definedName>
    <definedName name="______L1" localSheetId="8">#REF!</definedName>
    <definedName name="______L1">#REF!</definedName>
    <definedName name="______L2">#REF!</definedName>
    <definedName name="______pes1" localSheetId="1">[2]DATOS!$G$1:$G$65536</definedName>
    <definedName name="______pes1">[1]DATOS!$G$1:$G$65536</definedName>
    <definedName name="______pes10" localSheetId="1">[2]DATOS!$V$1:$V$65536</definedName>
    <definedName name="______pes10">[1]DATOS!$V$1:$V$65536</definedName>
    <definedName name="______pes2" localSheetId="1">[2]DATOS!$H$1:$H$65536</definedName>
    <definedName name="______pes2">[1]DATOS!$H$1:$H$65536</definedName>
    <definedName name="______pes3" localSheetId="1">[2]DATOS!$K$1:$K$65536</definedName>
    <definedName name="______pes3">[1]DATOS!$K$1:$K$65536</definedName>
    <definedName name="______pes4" localSheetId="1">[2]DATOS!$L$1:$L$65536</definedName>
    <definedName name="______pes4">[1]DATOS!$L$1:$L$65536</definedName>
    <definedName name="______pes5" localSheetId="1">[2]DATOS!$O$1:$O$65536</definedName>
    <definedName name="______pes5">[1]DATOS!$O$1:$O$65536</definedName>
    <definedName name="______pes6" localSheetId="1">[2]DATOS!$P$1:$P$65536</definedName>
    <definedName name="______pes6">[1]DATOS!$P$1:$P$65536</definedName>
    <definedName name="______pes7" localSheetId="1">[2]DATOS!$R$1:$R$65536</definedName>
    <definedName name="______pes7">[1]DATOS!$R$1:$R$65536</definedName>
    <definedName name="______pes8" localSheetId="1">[2]DATOS!$S$1:$S$65536</definedName>
    <definedName name="______pes8">[1]DATOS!$S$1:$S$65536</definedName>
    <definedName name="______pes9" localSheetId="1">[2]DATOS!$U$1:$U$65536</definedName>
    <definedName name="______pes9">[1]DATOS!$U$1:$U$65536</definedName>
    <definedName name="______vz2" localSheetId="9">#REF!</definedName>
    <definedName name="______vz2" localSheetId="8">#REF!</definedName>
    <definedName name="______vz2">#REF!</definedName>
    <definedName name="_____a03" localSheetId="9">#REF!</definedName>
    <definedName name="_____a03" localSheetId="8">#REF!</definedName>
    <definedName name="_____a03">#REF!</definedName>
    <definedName name="_____A1" localSheetId="9">#REF!</definedName>
    <definedName name="_____A1" localSheetId="8">#REF!</definedName>
    <definedName name="_____A1">#REF!</definedName>
    <definedName name="_____A25">#REF!</definedName>
    <definedName name="_____CD1">#REF!</definedName>
    <definedName name="_____ddd1">#REF!</definedName>
    <definedName name="_____G2">#REF!</definedName>
    <definedName name="_____gol2" localSheetId="1">[2]DATOS!$I$1:$I$65536</definedName>
    <definedName name="_____gol2">[1]DATOS!$I$1:$I$65536</definedName>
    <definedName name="_____gol3" localSheetId="1">[2]DATOS!$M$1:$M$65536</definedName>
    <definedName name="_____gol3">[1]DATOS!$M$1:$M$65536</definedName>
    <definedName name="_____JJ1" localSheetId="9">#REF!</definedName>
    <definedName name="_____JJ1" localSheetId="8">#REF!</definedName>
    <definedName name="_____JJ1">#REF!</definedName>
    <definedName name="_____K1" localSheetId="9">#REF!</definedName>
    <definedName name="_____K1" localSheetId="8">#REF!</definedName>
    <definedName name="_____K1" localSheetId="7">#REF!</definedName>
    <definedName name="_____K1" localSheetId="5">#REF!</definedName>
    <definedName name="_____K1" localSheetId="6">#REF!</definedName>
    <definedName name="_____K1">#REF!</definedName>
    <definedName name="_____L1" localSheetId="9">#REF!</definedName>
    <definedName name="_____L1" localSheetId="8">#REF!</definedName>
    <definedName name="_____L1" localSheetId="5">#REF!</definedName>
    <definedName name="_____L1" localSheetId="6">#REF!</definedName>
    <definedName name="_____L1">#REF!</definedName>
    <definedName name="_____L2" localSheetId="8">#REF!</definedName>
    <definedName name="_____L2" localSheetId="5">#REF!</definedName>
    <definedName name="_____L2" localSheetId="6">#REF!</definedName>
    <definedName name="_____L2">#REF!</definedName>
    <definedName name="_____pes1" localSheetId="1">[2]DATOS!$G$1:$G$65536</definedName>
    <definedName name="_____pes1">[1]DATOS!$G$1:$G$65536</definedName>
    <definedName name="_____pes10" localSheetId="1">[2]DATOS!$V$1:$V$65536</definedName>
    <definedName name="_____pes10">[1]DATOS!$V$1:$V$65536</definedName>
    <definedName name="_____pes2" localSheetId="1">[2]DATOS!$H$1:$H$65536</definedName>
    <definedName name="_____pes2">[1]DATOS!$H$1:$H$65536</definedName>
    <definedName name="_____pes3" localSheetId="1">[2]DATOS!$K$1:$K$65536</definedName>
    <definedName name="_____pes3">[1]DATOS!$K$1:$K$65536</definedName>
    <definedName name="_____pes4" localSheetId="1">[2]DATOS!$L$1:$L$65536</definedName>
    <definedName name="_____pes4">[1]DATOS!$L$1:$L$65536</definedName>
    <definedName name="_____pes5" localSheetId="1">[2]DATOS!$O$1:$O$65536</definedName>
    <definedName name="_____pes5">[1]DATOS!$O$1:$O$65536</definedName>
    <definedName name="_____pes6" localSheetId="1">[2]DATOS!$P$1:$P$65536</definedName>
    <definedName name="_____pes6">[1]DATOS!$P$1:$P$65536</definedName>
    <definedName name="_____pes7" localSheetId="1">[2]DATOS!$R$1:$R$65536</definedName>
    <definedName name="_____pes7">[1]DATOS!$R$1:$R$65536</definedName>
    <definedName name="_____pes8" localSheetId="1">[2]DATOS!$S$1:$S$65536</definedName>
    <definedName name="_____pes8">[1]DATOS!$S$1:$S$65536</definedName>
    <definedName name="_____pes9" localSheetId="1">[2]DATOS!$U$1:$U$65536</definedName>
    <definedName name="_____pes9">[1]DATOS!$U$1:$U$65536</definedName>
    <definedName name="_____vz2" localSheetId="9">#REF!</definedName>
    <definedName name="_____vz2" localSheetId="8">#REF!</definedName>
    <definedName name="_____vz2">#REF!</definedName>
    <definedName name="____a03" localSheetId="9">#REF!</definedName>
    <definedName name="____a03" localSheetId="8">#REF!</definedName>
    <definedName name="____a03">#REF!</definedName>
    <definedName name="____A1" localSheetId="9">#REF!</definedName>
    <definedName name="____A1" localSheetId="8">#REF!</definedName>
    <definedName name="____A1">#REF!</definedName>
    <definedName name="____A25">#REF!</definedName>
    <definedName name="____CD1">#REF!</definedName>
    <definedName name="____ddd1">#REF!</definedName>
    <definedName name="____G2">#REF!</definedName>
    <definedName name="____gol2" localSheetId="1">[2]DATOS!$I$1:$I$65536</definedName>
    <definedName name="____gol2">[1]DATOS!$I$1:$I$65536</definedName>
    <definedName name="____gol3" localSheetId="1">[2]DATOS!$M$1:$M$65536</definedName>
    <definedName name="____gol3">[1]DATOS!$M$1:$M$65536</definedName>
    <definedName name="____JJ1" localSheetId="9">#REF!</definedName>
    <definedName name="____JJ1" localSheetId="8">#REF!</definedName>
    <definedName name="____JJ1">#REF!</definedName>
    <definedName name="____K1" localSheetId="9">#REF!</definedName>
    <definedName name="____K1" localSheetId="8">#REF!</definedName>
    <definedName name="____K1" localSheetId="7">#REF!</definedName>
    <definedName name="____K1" localSheetId="5">#REF!</definedName>
    <definedName name="____K1" localSheetId="6">#REF!</definedName>
    <definedName name="____K1">#REF!</definedName>
    <definedName name="____L1" localSheetId="9">#REF!</definedName>
    <definedName name="____L1" localSheetId="8">#REF!</definedName>
    <definedName name="____L1" localSheetId="5">#REF!</definedName>
    <definedName name="____L1" localSheetId="6">#REF!</definedName>
    <definedName name="____L1">#REF!</definedName>
    <definedName name="____L2" localSheetId="8">#REF!</definedName>
    <definedName name="____L2" localSheetId="5">#REF!</definedName>
    <definedName name="____L2" localSheetId="6">#REF!</definedName>
    <definedName name="____L2">#REF!</definedName>
    <definedName name="____pes1" localSheetId="1">[2]DATOS!$G$1:$G$65536</definedName>
    <definedName name="____pes1">[1]DATOS!$G$1:$G$65536</definedName>
    <definedName name="____pes10" localSheetId="1">[2]DATOS!$V$1:$V$65536</definedName>
    <definedName name="____pes10">[1]DATOS!$V$1:$V$65536</definedName>
    <definedName name="____pes2" localSheetId="1">[2]DATOS!$H$1:$H$65536</definedName>
    <definedName name="____pes2">[1]DATOS!$H$1:$H$65536</definedName>
    <definedName name="____pes3" localSheetId="1">[2]DATOS!$K$1:$K$65536</definedName>
    <definedName name="____pes3">[1]DATOS!$K$1:$K$65536</definedName>
    <definedName name="____pes4" localSheetId="1">[2]DATOS!$L$1:$L$65536</definedName>
    <definedName name="____pes4">[1]DATOS!$L$1:$L$65536</definedName>
    <definedName name="____pes5" localSheetId="1">[2]DATOS!$O$1:$O$65536</definedName>
    <definedName name="____pes5">[1]DATOS!$O$1:$O$65536</definedName>
    <definedName name="____pes6" localSheetId="1">[2]DATOS!$P$1:$P$65536</definedName>
    <definedName name="____pes6">[1]DATOS!$P$1:$P$65536</definedName>
    <definedName name="____pes7" localSheetId="1">[2]DATOS!$R$1:$R$65536</definedName>
    <definedName name="____pes7">[1]DATOS!$R$1:$R$65536</definedName>
    <definedName name="____pes8" localSheetId="1">[2]DATOS!$S$1:$S$65536</definedName>
    <definedName name="____pes8">[1]DATOS!$S$1:$S$65536</definedName>
    <definedName name="____pes9" localSheetId="1">[2]DATOS!$U$1:$U$65536</definedName>
    <definedName name="____pes9">[1]DATOS!$U$1:$U$65536</definedName>
    <definedName name="____vz2" localSheetId="9">#REF!</definedName>
    <definedName name="____vz2" localSheetId="8">#REF!</definedName>
    <definedName name="____vz2">#REF!</definedName>
    <definedName name="___a03" localSheetId="9">#REF!</definedName>
    <definedName name="___a03" localSheetId="8">#REF!</definedName>
    <definedName name="___a03">#REF!</definedName>
    <definedName name="___A1" localSheetId="9">#REF!</definedName>
    <definedName name="___A1" localSheetId="8">#REF!</definedName>
    <definedName name="___A1">#REF!</definedName>
    <definedName name="___A25">#REF!</definedName>
    <definedName name="___CD1">#REF!</definedName>
    <definedName name="___ddd1">#REF!</definedName>
    <definedName name="___G2">#REF!</definedName>
    <definedName name="___gol2" localSheetId="1">[2]DATOS!$I$1:$I$65536</definedName>
    <definedName name="___gol2">[1]DATOS!$I$1:$I$65536</definedName>
    <definedName name="___gol3" localSheetId="1">[2]DATOS!$M$1:$M$65536</definedName>
    <definedName name="___gol3">[1]DATOS!$M$1:$M$65536</definedName>
    <definedName name="___JJ1" localSheetId="9">#REF!</definedName>
    <definedName name="___JJ1" localSheetId="8">#REF!</definedName>
    <definedName name="___JJ1">#REF!</definedName>
    <definedName name="___K1" localSheetId="9">#REF!</definedName>
    <definedName name="___K1" localSheetId="8">#REF!</definedName>
    <definedName name="___K1" localSheetId="7">#REF!</definedName>
    <definedName name="___K1" localSheetId="5">#REF!</definedName>
    <definedName name="___K1" localSheetId="6">#REF!</definedName>
    <definedName name="___K1">#REF!</definedName>
    <definedName name="___L1" localSheetId="9">#REF!</definedName>
    <definedName name="___L1" localSheetId="8">#REF!</definedName>
    <definedName name="___L1" localSheetId="5">#REF!</definedName>
    <definedName name="___L1" localSheetId="6">#REF!</definedName>
    <definedName name="___L1">#REF!</definedName>
    <definedName name="___L2" localSheetId="8">#REF!</definedName>
    <definedName name="___L2" localSheetId="5">#REF!</definedName>
    <definedName name="___L2" localSheetId="6">#REF!</definedName>
    <definedName name="___L2">#REF!</definedName>
    <definedName name="___pes1" localSheetId="1">[2]DATOS!$G$1:$G$65536</definedName>
    <definedName name="___pes1">[1]DATOS!$G$1:$G$65536</definedName>
    <definedName name="___pes10" localSheetId="1">[2]DATOS!$V$1:$V$65536</definedName>
    <definedName name="___pes10">[1]DATOS!$V$1:$V$65536</definedName>
    <definedName name="___pes2" localSheetId="1">[2]DATOS!$H$1:$H$65536</definedName>
    <definedName name="___pes2">[1]DATOS!$H$1:$H$65536</definedName>
    <definedName name="___pes3" localSheetId="1">[2]DATOS!$K$1:$K$65536</definedName>
    <definedName name="___pes3">[1]DATOS!$K$1:$K$65536</definedName>
    <definedName name="___pes4" localSheetId="1">[2]DATOS!$L$1:$L$65536</definedName>
    <definedName name="___pes4">[1]DATOS!$L$1:$L$65536</definedName>
    <definedName name="___pes5" localSheetId="1">[2]DATOS!$O$1:$O$65536</definedName>
    <definedName name="___pes5">[1]DATOS!$O$1:$O$65536</definedName>
    <definedName name="___pes6" localSheetId="1">[2]DATOS!$P$1:$P$65536</definedName>
    <definedName name="___pes6">[1]DATOS!$P$1:$P$65536</definedName>
    <definedName name="___pes7" localSheetId="1">[2]DATOS!$R$1:$R$65536</definedName>
    <definedName name="___pes7">[1]DATOS!$R$1:$R$65536</definedName>
    <definedName name="___pes8" localSheetId="1">[2]DATOS!$S$1:$S$65536</definedName>
    <definedName name="___pes8">[1]DATOS!$S$1:$S$65536</definedName>
    <definedName name="___pes9" localSheetId="1">[2]DATOS!$U$1:$U$65536</definedName>
    <definedName name="___pes9">[1]DATOS!$U$1:$U$65536</definedName>
    <definedName name="___vz2" localSheetId="9">#REF!</definedName>
    <definedName name="___vz2" localSheetId="8">#REF!</definedName>
    <definedName name="___vz2">#REF!</definedName>
    <definedName name="__a03" localSheetId="9">#REF!</definedName>
    <definedName name="__a03" localSheetId="8">#REF!</definedName>
    <definedName name="__a03">#REF!</definedName>
    <definedName name="__A1" localSheetId="9">#REF!</definedName>
    <definedName name="__A1" localSheetId="8">#REF!</definedName>
    <definedName name="__A1">#REF!</definedName>
    <definedName name="__A25">#REF!</definedName>
    <definedName name="__CD1">#REF!</definedName>
    <definedName name="__ddd1">#REF!</definedName>
    <definedName name="__G2">#REF!</definedName>
    <definedName name="__gol2" localSheetId="1">[2]DATOS!$I$1:$I$65536</definedName>
    <definedName name="__gol2">[1]DATOS!$I$1:$I$65536</definedName>
    <definedName name="__gol3" localSheetId="1">[2]DATOS!$M$1:$M$65536</definedName>
    <definedName name="__gol3">[1]DATOS!$M$1:$M$65536</definedName>
    <definedName name="__JJ1" localSheetId="9">#REF!</definedName>
    <definedName name="__JJ1" localSheetId="8">#REF!</definedName>
    <definedName name="__JJ1">#REF!</definedName>
    <definedName name="__K1" localSheetId="9">#REF!</definedName>
    <definedName name="__K1" localSheetId="8">#REF!</definedName>
    <definedName name="__K1">#REF!</definedName>
    <definedName name="__L1" localSheetId="9">#REF!</definedName>
    <definedName name="__L1" localSheetId="8">#REF!</definedName>
    <definedName name="__L1">#REF!</definedName>
    <definedName name="__L2">#REF!</definedName>
    <definedName name="__pes1" localSheetId="1">[2]DATOS!$G$1:$G$65536</definedName>
    <definedName name="__pes1">[1]DATOS!$G$1:$G$65536</definedName>
    <definedName name="__pes10" localSheetId="1">[2]DATOS!$V$1:$V$65536</definedName>
    <definedName name="__pes10">[1]DATOS!$V$1:$V$65536</definedName>
    <definedName name="__pes2" localSheetId="1">[2]DATOS!$H$1:$H$65536</definedName>
    <definedName name="__pes2">[1]DATOS!$H$1:$H$65536</definedName>
    <definedName name="__pes3" localSheetId="1">[2]DATOS!$K$1:$K$65536</definedName>
    <definedName name="__pes3">[1]DATOS!$K$1:$K$65536</definedName>
    <definedName name="__pes4" localSheetId="1">[2]DATOS!$L$1:$L$65536</definedName>
    <definedName name="__pes4">[1]DATOS!$L$1:$L$65536</definedName>
    <definedName name="__pes5" localSheetId="1">[2]DATOS!$O$1:$O$65536</definedName>
    <definedName name="__pes5">[1]DATOS!$O$1:$O$65536</definedName>
    <definedName name="__pes6" localSheetId="1">[2]DATOS!$P$1:$P$65536</definedName>
    <definedName name="__pes6">[1]DATOS!$P$1:$P$65536</definedName>
    <definedName name="__pes7" localSheetId="1">[2]DATOS!$R$1:$R$65536</definedName>
    <definedName name="__pes7">[1]DATOS!$R$1:$R$65536</definedName>
    <definedName name="__pes8" localSheetId="1">[2]DATOS!$S$1:$S$65536</definedName>
    <definedName name="__pes8">[1]DATOS!$S$1:$S$65536</definedName>
    <definedName name="__pes9" localSheetId="1">[2]DATOS!$U$1:$U$65536</definedName>
    <definedName name="__pes9">[1]DATOS!$U$1:$U$65536</definedName>
    <definedName name="__vz2" localSheetId="9">#REF!</definedName>
    <definedName name="__vz2" localSheetId="8">#REF!</definedName>
    <definedName name="__vz2">#REF!</definedName>
    <definedName name="_a03" localSheetId="9">#REF!</definedName>
    <definedName name="_a03" localSheetId="8">#REF!</definedName>
    <definedName name="_a03">#REF!</definedName>
    <definedName name="_A1" localSheetId="9">#REF!</definedName>
    <definedName name="_A1" localSheetId="8">#REF!</definedName>
    <definedName name="_A1">#REF!</definedName>
    <definedName name="_A25">#REF!</definedName>
    <definedName name="_CD1">#REF!</definedName>
    <definedName name="_ddd1">#REF!</definedName>
    <definedName name="_fc" localSheetId="8">#REF!</definedName>
    <definedName name="_fc" localSheetId="7">#REF!</definedName>
    <definedName name="_fc" localSheetId="5">#REF!</definedName>
    <definedName name="_fc" localSheetId="6">#REF!</definedName>
    <definedName name="_fc">#REF!</definedName>
    <definedName name="_xlnm._FilterDatabase" localSheetId="2" hidden="1">FINANCIERO!$A$4:$R$188</definedName>
    <definedName name="_G2" localSheetId="9">#REF!</definedName>
    <definedName name="_G2" localSheetId="8">#REF!</definedName>
    <definedName name="_G2">#REF!</definedName>
    <definedName name="_gol2" localSheetId="1">[2]DATOS!$I$1:$I$65536</definedName>
    <definedName name="_gol2">[1]DATOS!$I$1:$I$65536</definedName>
    <definedName name="_gol3" localSheetId="1">[2]DATOS!$M$1:$M$65536</definedName>
    <definedName name="_gol3">[1]DATOS!$M$1:$M$65536</definedName>
    <definedName name="_JJ1" localSheetId="9">#REF!</definedName>
    <definedName name="_JJ1" localSheetId="8">#REF!</definedName>
    <definedName name="_JJ1">#REF!</definedName>
    <definedName name="_K1" localSheetId="9">#REF!</definedName>
    <definedName name="_K1" localSheetId="8">#REF!</definedName>
    <definedName name="_K1" localSheetId="7">#REF!</definedName>
    <definedName name="_K1" localSheetId="5">#REF!</definedName>
    <definedName name="_K1" localSheetId="6">#REF!</definedName>
    <definedName name="_K1">#REF!</definedName>
    <definedName name="_L1" localSheetId="9">#REF!</definedName>
    <definedName name="_L1" localSheetId="8">#REF!</definedName>
    <definedName name="_L1" localSheetId="5">#REF!</definedName>
    <definedName name="_L1" localSheetId="6">#REF!</definedName>
    <definedName name="_L1">#REF!</definedName>
    <definedName name="_L2" localSheetId="8">#REF!</definedName>
    <definedName name="_L2" localSheetId="5">#REF!</definedName>
    <definedName name="_L2" localSheetId="6">#REF!</definedName>
    <definedName name="_L2">#REF!</definedName>
    <definedName name="_Order1" hidden="1">255</definedName>
    <definedName name="_pes1" localSheetId="1">[2]DATOS!$G$1:$G$65536</definedName>
    <definedName name="_pes1">[1]DATOS!$G$1:$G$65536</definedName>
    <definedName name="_pes10" localSheetId="1">[2]DATOS!$V$1:$V$65536</definedName>
    <definedName name="_pes10">[1]DATOS!$V$1:$V$65536</definedName>
    <definedName name="_pes2" localSheetId="1">[2]DATOS!$H$1:$H$65536</definedName>
    <definedName name="_pes2">[1]DATOS!$H$1:$H$65536</definedName>
    <definedName name="_pes3" localSheetId="1">[2]DATOS!$K$1:$K$65536</definedName>
    <definedName name="_pes3">[1]DATOS!$K$1:$K$65536</definedName>
    <definedName name="_pes4" localSheetId="1">[2]DATOS!$L$1:$L$65536</definedName>
    <definedName name="_pes4">[1]DATOS!$L$1:$L$65536</definedName>
    <definedName name="_pes5" localSheetId="1">[2]DATOS!$O$1:$O$65536</definedName>
    <definedName name="_pes5">[1]DATOS!$O$1:$O$65536</definedName>
    <definedName name="_pes6" localSheetId="1">[2]DATOS!$P$1:$P$65536</definedName>
    <definedName name="_pes6">[1]DATOS!$P$1:$P$65536</definedName>
    <definedName name="_pes7" localSheetId="1">[2]DATOS!$R$1:$R$65536</definedName>
    <definedName name="_pes7">[1]DATOS!$R$1:$R$65536</definedName>
    <definedName name="_pes8" localSheetId="1">[2]DATOS!$S$1:$S$65536</definedName>
    <definedName name="_pes8">[1]DATOS!$S$1:$S$65536</definedName>
    <definedName name="_pes9" localSheetId="1">[2]DATOS!$U$1:$U$65536</definedName>
    <definedName name="_pes9">[1]DATOS!$U$1:$U$65536</definedName>
    <definedName name="_Regression_Out" localSheetId="9" hidden="1">#REF!</definedName>
    <definedName name="_Regression_Out" localSheetId="8" hidden="1">#REF!</definedName>
    <definedName name="_Regression_Out" localSheetId="7" hidden="1">#REF!</definedName>
    <definedName name="_Regression_Out" localSheetId="5" hidden="1">#REF!</definedName>
    <definedName name="_Regression_Out" localSheetId="6" hidden="1">#REF!</definedName>
    <definedName name="_Regression_Out" hidden="1">#REF!</definedName>
    <definedName name="_Regression_X" localSheetId="9" hidden="1">#REF!</definedName>
    <definedName name="_Regression_X" localSheetId="8" hidden="1">#REF!</definedName>
    <definedName name="_Regression_X" localSheetId="5" hidden="1">#REF!</definedName>
    <definedName name="_Regression_X" localSheetId="6" hidden="1">#REF!</definedName>
    <definedName name="_Regression_X" hidden="1">#REF!</definedName>
    <definedName name="_Regression_Y" localSheetId="9" hidden="1">#REF!</definedName>
    <definedName name="_Regression_Y" localSheetId="8" hidden="1">#REF!</definedName>
    <definedName name="_Regression_Y" localSheetId="5" hidden="1">#REF!</definedName>
    <definedName name="_Regression_Y" localSheetId="6" hidden="1">#REF!</definedName>
    <definedName name="_Regression_Y" hidden="1">#REF!</definedName>
    <definedName name="_vz2">#REF!</definedName>
    <definedName name="A">#REF!</definedName>
    <definedName name="A_IMPRESIÓN_IM" localSheetId="5">#REF!</definedName>
    <definedName name="A_IMPRESIÓN_IM">#REF!</definedName>
    <definedName name="AAA">#REF!</definedName>
    <definedName name="AAAA">#REF!</definedName>
    <definedName name="AAAAA">#REF!</definedName>
    <definedName name="AAAAAA">#REF!</definedName>
    <definedName name="AAIU" localSheetId="9">'[3]Resumen resul laborat'!$AE$5:$AE$33</definedName>
    <definedName name="AAIU" localSheetId="8">'[3]Resumen resul laborat'!$AE$5:$AE$33</definedName>
    <definedName name="AAIU" localSheetId="7">'[3]Resumen resul laborat'!$AE$5:$AE$33</definedName>
    <definedName name="AAIU" localSheetId="5">'[3]Resumen resul laborat'!$AE$5:$AE$33</definedName>
    <definedName name="AAIU" localSheetId="6">'[4]Resumen resul laborat'!$AE$5:$AE$33</definedName>
    <definedName name="AAIU">'[3]Resumen resul laborat'!$AE$5:$AE$33</definedName>
    <definedName name="Acumulado">[5]Datos!$S$3:$S$1912</definedName>
    <definedName name="AIU" localSheetId="9">'[3]Resumen resul laborat'!$AE$5:$AE$34</definedName>
    <definedName name="AIU" localSheetId="8">'[3]Resumen resul laborat'!$AE$5:$AE$34</definedName>
    <definedName name="AIU" localSheetId="7">'[3]Resumen resul laborat'!$AE$5:$AE$34</definedName>
    <definedName name="AIU" localSheetId="5">'[3]Resumen resul laborat'!$AE$5:$AE$34</definedName>
    <definedName name="AIU" localSheetId="6">'[4]Resumen resul laborat'!$AE$5:$AE$34</definedName>
    <definedName name="AIU">'[3]Resumen resul laborat'!$AE$5:$AE$34</definedName>
    <definedName name="alaaa" localSheetId="9">#REF!</definedName>
    <definedName name="alaaa" localSheetId="8">#REF!</definedName>
    <definedName name="alaaa">#REF!</definedName>
    <definedName name="alarg" localSheetId="9">#REF!</definedName>
    <definedName name="alarg" localSheetId="8">#REF!</definedName>
    <definedName name="alarg">#REF!</definedName>
    <definedName name="_xlnm.Print_Area" localSheetId="2">FINANCIERO!$B$1:$L$212</definedName>
    <definedName name="_xlnm.Print_Area" localSheetId="1">Predial!$A$1:$I$46</definedName>
    <definedName name="_xlnm.Print_Area" localSheetId="9">'Registro fotográfico ambiental'!$A$1:$J$222</definedName>
    <definedName name="_xlnm.Print_Area" localSheetId="8">'Registro fotográfico OyM'!$B$1:$M$101</definedName>
    <definedName name="_xlnm.Print_Area" localSheetId="4">'Registro fotográfico redes'!$B$1:$L$85</definedName>
    <definedName name="_xlnm.Print_Area" localSheetId="5">'Registro fotográfico técnico'!$B$1:$M$104</definedName>
    <definedName name="_xlnm.Print_Area" localSheetId="6">'Registro fotográfico túnel'!$A$1:$L$133</definedName>
    <definedName name="_xlnm.Print_Area">#N/A</definedName>
    <definedName name="arena" localSheetId="9">#REF!</definedName>
    <definedName name="arena" localSheetId="8">#REF!</definedName>
    <definedName name="arena">#REF!</definedName>
    <definedName name="asentamiento" localSheetId="9">#REF!</definedName>
    <definedName name="asentamiento" localSheetId="8">#REF!</definedName>
    <definedName name="asentamiento" localSheetId="7">#REF!</definedName>
    <definedName name="asentamiento" localSheetId="5">#REF!</definedName>
    <definedName name="asentamiento" localSheetId="6">#REF!</definedName>
    <definedName name="asentamiento">#REF!</definedName>
    <definedName name="BANCO">'[6]Consignaciones CCS'!$D$8:$D$379</definedName>
    <definedName name="bbb" localSheetId="2">[1]DATOS!#REF!</definedName>
    <definedName name="bbb" localSheetId="1">[2]DATOS!#REF!</definedName>
    <definedName name="bbb" localSheetId="9">[1]DATOS!#REF!</definedName>
    <definedName name="bbb" localSheetId="8">[1]DATOS!#REF!</definedName>
    <definedName name="bbb" localSheetId="7">[1]DATOS!#REF!</definedName>
    <definedName name="bbb" localSheetId="3">[1]DATOS!#REF!</definedName>
    <definedName name="bbb" localSheetId="5">[1]DATOS!#REF!</definedName>
    <definedName name="bbb">[1]DATOS!#REF!</definedName>
    <definedName name="boor" localSheetId="9" hidden="1">[7]L!#REF!</definedName>
    <definedName name="boor" localSheetId="8" hidden="1">[7]L!#REF!</definedName>
    <definedName name="boor" hidden="1">[7]L!#REF!</definedName>
    <definedName name="BuiltIn_Print_Titles">#N/A</definedName>
    <definedName name="BuiltIn_Print_Titles___0">#N/A</definedName>
    <definedName name="BuiltIn_Print_Titles___0___0">#N/A</definedName>
    <definedName name="BuiltIn_Print_Titles___0___0___0">#N/A</definedName>
    <definedName name="BuiltIn_Print_Titles___0___0___0___0">#N/A</definedName>
    <definedName name="BuiltIn_Print_Titles___0___0___0___0___0" localSheetId="9">#REF!</definedName>
    <definedName name="BuiltIn_Print_Titles___0___0___0___0___0" localSheetId="8">#REF!</definedName>
    <definedName name="BuiltIn_Print_Titles___0___0___0___0___0" localSheetId="7">#REF!</definedName>
    <definedName name="BuiltIn_Print_Titles___0___0___0___0___0" localSheetId="5">#REF!</definedName>
    <definedName name="BuiltIn_Print_Titles___0___0___0___0___0" localSheetId="6">#REF!</definedName>
    <definedName name="BuiltIn_Print_Titles___0___0___0___0___0">#REF!</definedName>
    <definedName name="C.B.R._USME" localSheetId="9">#REF!</definedName>
    <definedName name="C.B.R._USME" localSheetId="8">#REF!</definedName>
    <definedName name="C.B.R._USME">#REF!</definedName>
    <definedName name="C.B.R_Usme" localSheetId="9">#REF!</definedName>
    <definedName name="C.B.R_Usme">#REF!</definedName>
    <definedName name="C_B_R_USME">#REF!</definedName>
    <definedName name="CARACTERIZACION">#REF!</definedName>
    <definedName name="CARAS">#REF!</definedName>
    <definedName name="CARASF2">#REF!</definedName>
    <definedName name="CARLOS">#REF!</definedName>
    <definedName name="CARSF1">#REF!</definedName>
    <definedName name="CARSF2">#REF!</definedName>
    <definedName name="CARSF3">#REF!</definedName>
    <definedName name="Cimiento" localSheetId="9">[8]Hoja2!$C$9:$C$11</definedName>
    <definedName name="Cimiento" localSheetId="8">[8]Hoja2!$C$9:$C$11</definedName>
    <definedName name="Cimiento">[8]Hoja2!$C$9:$C$11</definedName>
    <definedName name="Clasificacion">[9]!Clasificacion</definedName>
    <definedName name="CLASIFICACION1" localSheetId="9">#REF!</definedName>
    <definedName name="CLASIFICACION1" localSheetId="8">#REF!</definedName>
    <definedName name="CLASIFICACION1">#REF!</definedName>
    <definedName name="CLASIFICACION2" localSheetId="9">#REF!</definedName>
    <definedName name="CLASIFICACION2" localSheetId="8">#REF!</definedName>
    <definedName name="CLASIFICACION2">#REF!</definedName>
    <definedName name="CONCEPTO">'[6]Consignaciones CCS'!$G$8:$G$379</definedName>
    <definedName name="COTA" localSheetId="9">#REF!</definedName>
    <definedName name="COTA" localSheetId="8">#REF!</definedName>
    <definedName name="COTA">#REF!</definedName>
    <definedName name="CUA" localSheetId="9">#REF!</definedName>
    <definedName name="CUA" localSheetId="8">#REF!</definedName>
    <definedName name="CUA" localSheetId="7">#REF!</definedName>
    <definedName name="CUA" localSheetId="5">#REF!</definedName>
    <definedName name="CUA" localSheetId="6">#REF!</definedName>
    <definedName name="CUA">#REF!</definedName>
    <definedName name="CUADR1" localSheetId="9">#REF!</definedName>
    <definedName name="CUADR1">#REF!</definedName>
    <definedName name="CUADRO" localSheetId="8">#REF!</definedName>
    <definedName name="CUADRO" localSheetId="5">#REF!</definedName>
    <definedName name="CUADRO" localSheetId="6">#REF!</definedName>
    <definedName name="CUADRO">#REF!</definedName>
    <definedName name="CVBBB">#REF!</definedName>
    <definedName name="D" localSheetId="8">#REF!</definedName>
    <definedName name="D" localSheetId="5">#REF!</definedName>
    <definedName name="D" localSheetId="6">#REF!</definedName>
    <definedName name="D">#REF!</definedName>
    <definedName name="Datos" localSheetId="5">#REF!</definedName>
    <definedName name="Datos">#REF!</definedName>
    <definedName name="dddd">#REF!</definedName>
    <definedName name="DEPARTAMENTO" localSheetId="5">#REF!</definedName>
    <definedName name="DEPARTAMENTO">#REF!</definedName>
    <definedName name="DEPARTAMENTO1" localSheetId="5">#REF!</definedName>
    <definedName name="DEPARTAMENTO1">#REF!</definedName>
    <definedName name="desc" localSheetId="1">[2]DATOS!$C$1:$C$65536</definedName>
    <definedName name="desc">[1]DATOS!$C$1:$C$65536</definedName>
    <definedName name="Descripcion">[5]Datos!$B$3:$B$16384</definedName>
    <definedName name="dgdgdg" localSheetId="9">#REF!</definedName>
    <definedName name="dgdgdg" localSheetId="8">#REF!</definedName>
    <definedName name="dgdgdg">#REF!</definedName>
    <definedName name="dgdgfe" localSheetId="9">#REF!</definedName>
    <definedName name="dgdgfe" localSheetId="8">#REF!</definedName>
    <definedName name="dgdgfe">#REF!</definedName>
    <definedName name="DIANA" localSheetId="9">#REF!</definedName>
    <definedName name="DIANA" localSheetId="8">#REF!</definedName>
    <definedName name="DIANA">#REF!</definedName>
    <definedName name="DISEÑOMARSHALL">#REF!</definedName>
    <definedName name="DIVISION">#N/A</definedName>
    <definedName name="DLKFK" localSheetId="9">#REF!</definedName>
    <definedName name="DLKFK" localSheetId="8">#REF!</definedName>
    <definedName name="DLKFK" localSheetId="7">#REF!</definedName>
    <definedName name="DLKFK" localSheetId="5">#REF!</definedName>
    <definedName name="DLKFK" localSheetId="6">#REF!</definedName>
    <definedName name="DLKFK">#REF!</definedName>
    <definedName name="ENE">#N/A</definedName>
    <definedName name="enero" localSheetId="2">[1]DATOS!#REF!</definedName>
    <definedName name="enero" localSheetId="9">[1]DATOS!#REF!</definedName>
    <definedName name="enero" localSheetId="8">[1]DATOS!#REF!</definedName>
    <definedName name="enero" localSheetId="7">[1]DATOS!#REF!</definedName>
    <definedName name="enero">[1]DATOS!#REF!</definedName>
    <definedName name="EQUIV" localSheetId="9">#REF!</definedName>
    <definedName name="EQUIV" localSheetId="8">#REF!</definedName>
    <definedName name="EQUIV">#REF!</definedName>
    <definedName name="Estabilidad" localSheetId="9">#REF!</definedName>
    <definedName name="Estabilidad" localSheetId="8">#REF!</definedName>
    <definedName name="Estabilidad">#REF!</definedName>
    <definedName name="Estabilidad2" localSheetId="9">#REF!</definedName>
    <definedName name="Estabilidad2" localSheetId="8">#REF!</definedName>
    <definedName name="Estabilidad2">#REF!</definedName>
    <definedName name="Estabilidad3">#REF!</definedName>
    <definedName name="ESTACION">'[6]Consignaciones CCS'!$A$8:$A$379</definedName>
    <definedName name="extracciom" localSheetId="9">#REF!</definedName>
    <definedName name="extracciom" localSheetId="8">#REF!</definedName>
    <definedName name="extracciom" localSheetId="7">#REF!</definedName>
    <definedName name="extracciom" localSheetId="5">#REF!</definedName>
    <definedName name="extracciom" localSheetId="6">#REF!</definedName>
    <definedName name="extracciom">#REF!</definedName>
    <definedName name="FacCorec2" localSheetId="9">#REF!</definedName>
    <definedName name="FacCorec2" localSheetId="8">#REF!</definedName>
    <definedName name="FacCorec2">#REF!</definedName>
    <definedName name="Faccorec3" localSheetId="9">#REF!</definedName>
    <definedName name="Faccorec3">#REF!</definedName>
    <definedName name="FactCorrecc">#REF!</definedName>
    <definedName name="feb" localSheetId="2">#REF!</definedName>
    <definedName name="feb" localSheetId="7">#REF!</definedName>
    <definedName name="feb">#REF!</definedName>
    <definedName name="fecha" localSheetId="1">[2]DATOS!$D$1:$D$65536</definedName>
    <definedName name="fecha">[1]DATOS!$D$1:$D$65536</definedName>
    <definedName name="FECHA_DE_RECAUDO">'[6]Consignaciones CCS'!$C$8:$C$379</definedName>
    <definedName name="fecha_inicio" localSheetId="2">'[26]Ficha Financiera'!$L$12</definedName>
    <definedName name="fecha_inicio" localSheetId="1">'[10]Ficha Financiera'!$L$12</definedName>
    <definedName name="fecha_inicio" localSheetId="9">'[11]Ficha Financiera'!$L$12</definedName>
    <definedName name="fecha_inicio" localSheetId="3">'[12]Ficha Financiera'!$L$12</definedName>
    <definedName name="fecha_inicio" localSheetId="5">'[13]Ficha Financiera'!$L$12</definedName>
    <definedName name="fecha_inicio">'[13]Ficha Financiera'!$L$12</definedName>
    <definedName name="fff" localSheetId="9">#REF!</definedName>
    <definedName name="fff" localSheetId="8">#REF!</definedName>
    <definedName name="fff">#REF!</definedName>
    <definedName name="FIRMA" localSheetId="9">INDIRECTOMIFOTO</definedName>
    <definedName name="FIRMA" localSheetId="8">INDIRECTOMIFOTO</definedName>
    <definedName name="FIRMA">INDIRECTOMIFOTO</definedName>
    <definedName name="Flujo" localSheetId="9">#REF!</definedName>
    <definedName name="Flujo" localSheetId="8">#REF!</definedName>
    <definedName name="Flujo">#REF!</definedName>
    <definedName name="Flujo2" localSheetId="9">#REF!</definedName>
    <definedName name="Flujo2" localSheetId="8">#REF!</definedName>
    <definedName name="Flujo2">#REF!</definedName>
    <definedName name="Flujo3" localSheetId="9">#REF!</definedName>
    <definedName name="Flujo3" localSheetId="8">#REF!</definedName>
    <definedName name="Flujo3">#REF!</definedName>
    <definedName name="Fondo">#REF!</definedName>
    <definedName name="fot" localSheetId="2">[1]DATOS!#REF!</definedName>
    <definedName name="fot" localSheetId="1">[2]DATOS!#REF!</definedName>
    <definedName name="fot" localSheetId="8">[1]DATOS!#REF!</definedName>
    <definedName name="fot" localSheetId="7">[1]DATOS!#REF!</definedName>
    <definedName name="fot" localSheetId="4">[1]DATOS!#REF!</definedName>
    <definedName name="fot" localSheetId="3">[1]DATOS!#REF!</definedName>
    <definedName name="fot" localSheetId="5">[1]DATOS!#REF!</definedName>
    <definedName name="fot" localSheetId="6">[1]DATOS!#REF!</definedName>
    <definedName name="fot">[1]DATOS!#REF!</definedName>
    <definedName name="FOTO">"INDIRECTOMIFOTO"</definedName>
    <definedName name="ft" localSheetId="2">[1]DATOS!#REF!</definedName>
    <definedName name="ft" localSheetId="1">[2]DATOS!#REF!</definedName>
    <definedName name="ft" localSheetId="9">[1]DATOS!#REF!</definedName>
    <definedName name="ft" localSheetId="8">[1]DATOS!#REF!</definedName>
    <definedName name="ft" localSheetId="7">[1]DATOS!#REF!</definedName>
    <definedName name="ft" localSheetId="3">[1]DATOS!#REF!</definedName>
    <definedName name="ft" localSheetId="5">[1]DATOS!#REF!</definedName>
    <definedName name="ft">[1]DATOS!#REF!</definedName>
    <definedName name="Fuente" localSheetId="9">[14]Datos!#REF!</definedName>
    <definedName name="Fuente" localSheetId="8">[14]Datos!#REF!</definedName>
    <definedName name="Fuente">[14]Datos!#REF!</definedName>
    <definedName name="GBR" localSheetId="2">#REF!</definedName>
    <definedName name="GBR" localSheetId="1">#REF!</definedName>
    <definedName name="GBR" localSheetId="9">#REF!</definedName>
    <definedName name="GBR" localSheetId="8">#REF!</definedName>
    <definedName name="GBR" localSheetId="7">#REF!</definedName>
    <definedName name="GBR" localSheetId="3">#REF!</definedName>
    <definedName name="GBR" localSheetId="5">#REF!</definedName>
    <definedName name="GBR" localSheetId="6">#REF!</definedName>
    <definedName name="GBR">#REF!</definedName>
    <definedName name="gdgd" localSheetId="9">#REF!</definedName>
    <definedName name="gdgd" localSheetId="8">#REF!</definedName>
    <definedName name="gdgd">#REF!</definedName>
    <definedName name="ggg">'[15]AG-MOD-FINURA'!$I$14:$J$22</definedName>
    <definedName name="gol" localSheetId="1">[2]DATOS!$E$1:$E$65536</definedName>
    <definedName name="gol">[1]DATOS!$E$1:$E$65536</definedName>
    <definedName name="GRA" localSheetId="9">#REF!</definedName>
    <definedName name="GRA" localSheetId="8">#REF!</definedName>
    <definedName name="GRA">#REF!</definedName>
    <definedName name="gradacion" localSheetId="9">#REF!</definedName>
    <definedName name="gradacion" localSheetId="8">#REF!</definedName>
    <definedName name="gradacion" localSheetId="7">#REF!</definedName>
    <definedName name="gradacion" localSheetId="5">#REF!</definedName>
    <definedName name="gradacion" localSheetId="6">#REF!</definedName>
    <definedName name="gradacion">#REF!</definedName>
    <definedName name="GRAF" localSheetId="9">#REF!</definedName>
    <definedName name="GRAF">#REF!</definedName>
    <definedName name="graNo">#REF!</definedName>
    <definedName name="h" localSheetId="7">[1]DATOS!#REF!</definedName>
    <definedName name="h" localSheetId="5">[1]DATOS!#REF!</definedName>
    <definedName name="h">[1]DATOS!#REF!</definedName>
    <definedName name="hhhhh" localSheetId="2">[1]DATOS!#REF!</definedName>
    <definedName name="hhhhh" localSheetId="1">[2]DATOS!#REF!</definedName>
    <definedName name="hhhhh" localSheetId="7">[1]DATOS!#REF!</definedName>
    <definedName name="hhhhh" localSheetId="3">[1]DATOS!#REF!</definedName>
    <definedName name="hhhhh">[1]DATOS!#REF!</definedName>
    <definedName name="humedades" localSheetId="9">#REF!</definedName>
    <definedName name="humedades" localSheetId="8">#REF!</definedName>
    <definedName name="humedades" localSheetId="7">#REF!</definedName>
    <definedName name="humedades" localSheetId="5">#REF!</definedName>
    <definedName name="humedades" localSheetId="6">#REF!</definedName>
    <definedName name="humedades">#REF!</definedName>
    <definedName name="IMAGEN1" localSheetId="9">'[16]Datos Generales'!#REF!</definedName>
    <definedName name="IMAGEN1" localSheetId="8">'[16]Datos Generales'!#REF!</definedName>
    <definedName name="IMAGEN1">'[16]Datos Generales'!#REF!</definedName>
    <definedName name="IMAGEN2" localSheetId="9">'[16]Datos Generales'!#REF!</definedName>
    <definedName name="IMAGEN2" localSheetId="8">'[16]Datos Generales'!#REF!</definedName>
    <definedName name="IMAGEN2">'[16]Datos Generales'!#REF!</definedName>
    <definedName name="inf" localSheetId="2">#REF!</definedName>
    <definedName name="inf" localSheetId="1">#REF!</definedName>
    <definedName name="inf" localSheetId="9">#REF!</definedName>
    <definedName name="inf" localSheetId="8">#REF!</definedName>
    <definedName name="inf" localSheetId="3">#REF!</definedName>
    <definedName name="inf" localSheetId="5">#REF!</definedName>
    <definedName name="inf" localSheetId="6">#REF!</definedName>
    <definedName name="inf">#REF!</definedName>
    <definedName name="informe" localSheetId="9">#REF!</definedName>
    <definedName name="informe" localSheetId="8">#REF!</definedName>
    <definedName name="informe" localSheetId="5">#REF!</definedName>
    <definedName name="informe" localSheetId="6">#REF!</definedName>
    <definedName name="informe">#REF!</definedName>
    <definedName name="J" localSheetId="9">#REF!</definedName>
    <definedName name="J">#REF!</definedName>
    <definedName name="J.J">#REF!</definedName>
    <definedName name="J.J5">#REF!</definedName>
    <definedName name="JAIME">#REF!</definedName>
    <definedName name="JJUUI">#REF!</definedName>
    <definedName name="JKJK">#REF!</definedName>
    <definedName name="jose">#REF!</definedName>
    <definedName name="JOTA">#N/A</definedName>
    <definedName name="JUAN" localSheetId="9">#REF!</definedName>
    <definedName name="JUAN" localSheetId="8">#REF!</definedName>
    <definedName name="JUAN">#REF!</definedName>
    <definedName name="JUANA" localSheetId="9">#REF!</definedName>
    <definedName name="JUANA" localSheetId="8">#REF!</definedName>
    <definedName name="JUANA">#REF!</definedName>
    <definedName name="julio" localSheetId="9">#REF!</definedName>
    <definedName name="julio" localSheetId="8">#REF!</definedName>
    <definedName name="julio">#REF!</definedName>
    <definedName name="JUSNSNS">#REF!</definedName>
    <definedName name="K" localSheetId="5">#REF!</definedName>
    <definedName name="K">#REF!</definedName>
    <definedName name="KIU" localSheetId="5">#REF!</definedName>
    <definedName name="KIU">#REF!</definedName>
    <definedName name="KJUI" localSheetId="5">#REF!</definedName>
    <definedName name="KJUI">#REF!</definedName>
    <definedName name="KOIUIYUU" localSheetId="5">#REF!</definedName>
    <definedName name="KOIUIYUU">#REF!</definedName>
    <definedName name="KOP" localSheetId="5">#REF!</definedName>
    <definedName name="KOP">#REF!</definedName>
    <definedName name="KSUDUD">#REF!</definedName>
    <definedName name="l">#REF!</definedName>
    <definedName name="lectarcilla1">#REF!</definedName>
    <definedName name="lectarcilla2">#REF!</definedName>
    <definedName name="lectarcilla3">#REF!</definedName>
    <definedName name="lectarena1">#REF!</definedName>
    <definedName name="lectarena2">#REF!</definedName>
    <definedName name="lectarena3">#REF!</definedName>
    <definedName name="LGSDGHGGSDF">#REF!</definedName>
    <definedName name="lim.lim" localSheetId="2">[1]DATOS!#REF!</definedName>
    <definedName name="lim.lim" localSheetId="1">[2]DATOS!#REF!</definedName>
    <definedName name="lim.lim" localSheetId="3">[1]DATOS!#REF!</definedName>
    <definedName name="lim.lim" localSheetId="5">[1]DATOS!#REF!</definedName>
    <definedName name="lim.lim">[1]DATOS!#REF!</definedName>
    <definedName name="limite" localSheetId="9">#REF!</definedName>
    <definedName name="limite" localSheetId="8">#REF!</definedName>
    <definedName name="limite">#REF!</definedName>
    <definedName name="listado">[17]LISTADO!$A$5:$F$329</definedName>
    <definedName name="ll" localSheetId="1">[2]DATOS!$W$1:$W$65536</definedName>
    <definedName name="ll">[1]DATOS!$W$1:$W$65536</definedName>
    <definedName name="lll" localSheetId="9">#REF!</definedName>
    <definedName name="lll" localSheetId="8">#REF!</definedName>
    <definedName name="lll">#REF!</definedName>
    <definedName name="locali" localSheetId="9">#REF!</definedName>
    <definedName name="locali" localSheetId="8">#REF!</definedName>
    <definedName name="locali">#REF!</definedName>
    <definedName name="LUIS" localSheetId="9">#REF!</definedName>
    <definedName name="LUIS" localSheetId="8">#REF!</definedName>
    <definedName name="LUIS">#REF!</definedName>
    <definedName name="LUISJUAN">#REF!</definedName>
    <definedName name="lusi">#REF!</definedName>
    <definedName name="MATRIZ.D" localSheetId="8">#REF!</definedName>
    <definedName name="MATRIZ.D" localSheetId="7">#REF!</definedName>
    <definedName name="MATRIZ.D" localSheetId="5">#REF!</definedName>
    <definedName name="MATRIZ.D" localSheetId="6">#REF!</definedName>
    <definedName name="MATRIZ.D">#REF!</definedName>
    <definedName name="MATRIZ.E" localSheetId="7">'[18]EXTRACCIÓN (PARAFINADA)'!#REF!</definedName>
    <definedName name="MATRIZ.E" localSheetId="5">'[18]EXTRACCIÓN (PARAFINADA)'!#REF!</definedName>
    <definedName name="MATRIZ.E">'[18]EXTRACCIÓN (PARAFINADA)'!#REF!</definedName>
    <definedName name="MATRIZ.F" localSheetId="9">#REF!</definedName>
    <definedName name="MATRIZ.F" localSheetId="8">#REF!</definedName>
    <definedName name="MATRIZ.F">#REF!</definedName>
    <definedName name="MAURICIO" localSheetId="9">#REF!</definedName>
    <definedName name="MAURICIO" localSheetId="8">#REF!</definedName>
    <definedName name="MAURICIO">#REF!</definedName>
    <definedName name="msdmsdn" localSheetId="9">#REF!</definedName>
    <definedName name="msdmsdn" localSheetId="8">#REF!</definedName>
    <definedName name="msdmsdn" localSheetId="7">#REF!</definedName>
    <definedName name="msdmsdn" localSheetId="5">#REF!</definedName>
    <definedName name="msdmsdn" localSheetId="6">#REF!</definedName>
    <definedName name="msdmsdn">#REF!</definedName>
    <definedName name="MuestNo">[19]DATOS!$AI$3:$AI$1127</definedName>
    <definedName name="muestra" localSheetId="9">#REF!</definedName>
    <definedName name="muestra" localSheetId="8">#REF!</definedName>
    <definedName name="muestra">#REF!</definedName>
    <definedName name="MuestraNo" localSheetId="9">#REF!</definedName>
    <definedName name="MuestraNo" localSheetId="8">#REF!</definedName>
    <definedName name="MuestraNo">#REF!</definedName>
    <definedName name="NLL">"Rectángulo 9"</definedName>
    <definedName name="nnnnnn">[20]Lista!$B$17:$B$37</definedName>
    <definedName name="NORMA" localSheetId="9">#REF!</definedName>
    <definedName name="NORMA" localSheetId="8">#REF!</definedName>
    <definedName name="NORMA" localSheetId="7">#REF!</definedName>
    <definedName name="NORMA" localSheetId="5">#REF!</definedName>
    <definedName name="NORMA" localSheetId="6">#REF!</definedName>
    <definedName name="NORMA">#REF!</definedName>
    <definedName name="NORMAS" localSheetId="9">#REF!</definedName>
    <definedName name="NORMAS" localSheetId="8">#REF!</definedName>
    <definedName name="NORMAS" localSheetId="5">#REF!</definedName>
    <definedName name="NORMAS" localSheetId="6">#REF!</definedName>
    <definedName name="NORMAS">#REF!</definedName>
    <definedName name="NOTAS" localSheetId="9">#REF!</definedName>
    <definedName name="NOTAS">#REF!</definedName>
    <definedName name="ÑÑ">#REF!</definedName>
    <definedName name="ÑÑÑ">#REF!</definedName>
    <definedName name="obra" localSheetId="1">[2]DATOS!$B$1:$B$65536</definedName>
    <definedName name="obra">[1]DATOS!$B$1:$B$65536</definedName>
    <definedName name="observaciones" localSheetId="9">#REF!</definedName>
    <definedName name="observaciones" localSheetId="8">#REF!</definedName>
    <definedName name="observaciones">#REF!</definedName>
    <definedName name="P" localSheetId="9">#REF!</definedName>
    <definedName name="P" localSheetId="8">#REF!</definedName>
    <definedName name="P" localSheetId="7">#REF!</definedName>
    <definedName name="P" localSheetId="5">#REF!</definedName>
    <definedName name="P" localSheetId="6">#REF!</definedName>
    <definedName name="P">#REF!</definedName>
    <definedName name="perf" localSheetId="9">#REF!</definedName>
    <definedName name="perf">#REF!</definedName>
    <definedName name="perfil">#REF!</definedName>
    <definedName name="Peso1A">#REF!</definedName>
    <definedName name="Peso2A">#REF!</definedName>
    <definedName name="Peso3">#REF!</definedName>
    <definedName name="Peso4">#REF!</definedName>
    <definedName name="Pesoagua2">#REF!</definedName>
    <definedName name="Pesoagua3">#REF!</definedName>
    <definedName name="PesoAire">#REF!</definedName>
    <definedName name="PesoAire2">#REF!</definedName>
    <definedName name="Pesoaire3">#REF!</definedName>
    <definedName name="Pesoenagua">#REF!</definedName>
    <definedName name="Pesoparaf3">#REF!</definedName>
    <definedName name="Pesoparafinada">#REF!</definedName>
    <definedName name="PesoParf2">#REF!</definedName>
    <definedName name="PESORETCF1">#REF!</definedName>
    <definedName name="PESORETCF2">#REF!</definedName>
    <definedName name="PESORETCF3">#REF!</definedName>
    <definedName name="plano">#REF!</definedName>
    <definedName name="planta">#REF!</definedName>
    <definedName name="porcentaje_aditivo" localSheetId="8">#REF!</definedName>
    <definedName name="porcentaje_aditivo" localSheetId="5">#REF!</definedName>
    <definedName name="porcentaje_aditivo" localSheetId="6">#REF!</definedName>
    <definedName name="porcentaje_aditivo">#REF!</definedName>
    <definedName name="porcentaje_finos" localSheetId="8">#REF!</definedName>
    <definedName name="porcentaje_finos" localSheetId="5">#REF!</definedName>
    <definedName name="porcentaje_finos" localSheetId="6">#REF!</definedName>
    <definedName name="porcentaje_finos">#REF!</definedName>
    <definedName name="porcentaje_gruesos" localSheetId="5">#REF!</definedName>
    <definedName name="porcentaje_gruesos">#REF!</definedName>
    <definedName name="PPP">#REF!</definedName>
    <definedName name="PPPP">#REF!</definedName>
    <definedName name="PPPPP">#REF!</definedName>
    <definedName name="PR" localSheetId="5">#REF!</definedName>
    <definedName name="PR">#REF!</definedName>
    <definedName name="PRINT_AREA">#N/A</definedName>
    <definedName name="PRINT_TITLES">#N/A</definedName>
    <definedName name="PRINT_TITLES_MI">#N/A</definedName>
    <definedName name="Proceso" localSheetId="9">#REF!</definedName>
    <definedName name="Proceso" localSheetId="8">#REF!</definedName>
    <definedName name="Proceso" localSheetId="5">#REF!</definedName>
    <definedName name="Proceso">#REF!</definedName>
    <definedName name="Procesos" localSheetId="9">#REF!</definedName>
    <definedName name="Procesos" localSheetId="8">#REF!</definedName>
    <definedName name="Procesos" localSheetId="5">#REF!</definedName>
    <definedName name="Procesos">#REF!</definedName>
    <definedName name="propiedades" localSheetId="9">#REF!</definedName>
    <definedName name="propiedades" localSheetId="8">#REF!</definedName>
    <definedName name="propiedades" localSheetId="5">#REF!</definedName>
    <definedName name="propiedades">#REF!</definedName>
    <definedName name="proporciones" localSheetId="5">#REF!</definedName>
    <definedName name="proporciones">#REF!</definedName>
    <definedName name="proporciones_volumen" localSheetId="5">#REF!</definedName>
    <definedName name="proporciones_volumen">#REF!</definedName>
    <definedName name="REDGUAYABALCON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f" localSheetId="1">[2]DATOS!$A$1:$A$65536</definedName>
    <definedName name="ref">[1]DATOS!$A$1:$A$65536</definedName>
    <definedName name="reg" localSheetId="1">#REF!</definedName>
    <definedName name="reg" localSheetId="9">#REF!</definedName>
    <definedName name="reg" localSheetId="8">#REF!</definedName>
    <definedName name="reg" localSheetId="7">#REF!</definedName>
    <definedName name="reg" localSheetId="5">#REF!</definedName>
    <definedName name="reg" localSheetId="6">#REF!</definedName>
    <definedName name="reg">#REF!</definedName>
    <definedName name="Registro" localSheetId="8">[1]DATOS!#REF!</definedName>
    <definedName name="Registro" localSheetId="7">[1]DATOS!#REF!</definedName>
    <definedName name="Registro">[1]DATOS!#REF!</definedName>
    <definedName name="RENDI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teido38" localSheetId="9">#REF!</definedName>
    <definedName name="reteido38" localSheetId="8">#REF!</definedName>
    <definedName name="reteido38">#REF!</definedName>
    <definedName name="reteido4" localSheetId="9">#REF!</definedName>
    <definedName name="reteido4" localSheetId="8">#REF!</definedName>
    <definedName name="reteido4">#REF!</definedName>
    <definedName name="Retenido1" localSheetId="9">#REF!</definedName>
    <definedName name="Retenido1" localSheetId="8">#REF!</definedName>
    <definedName name="Retenido1">#REF!</definedName>
    <definedName name="Retenido10">#REF!</definedName>
    <definedName name="Retenido100">#REF!</definedName>
    <definedName name="retenido112">#REF!</definedName>
    <definedName name="retenido12">#REF!</definedName>
    <definedName name="Retenido200">#REF!</definedName>
    <definedName name="Retenido30">#REF!</definedName>
    <definedName name="Retenido34">#REF!</definedName>
    <definedName name="retenido38">#REF!</definedName>
    <definedName name="Retenido38.">#REF!</definedName>
    <definedName name="retenido4">#REF!</definedName>
    <definedName name="retenido40">#REF!</definedName>
    <definedName name="Retenido50">#REF!</definedName>
    <definedName name="Retenido8">#REF!</definedName>
    <definedName name="Retenido80">#REF!</definedName>
    <definedName name="RF" localSheetId="1">[2]DATOS!#REF!</definedName>
    <definedName name="RF" localSheetId="5">[1]DATOS!#REF!</definedName>
    <definedName name="RF">[1]DATOS!#REF!</definedName>
    <definedName name="RICE" localSheetId="9">#REF!</definedName>
    <definedName name="RICE" localSheetId="8">#REF!</definedName>
    <definedName name="RICE">#REF!</definedName>
    <definedName name="Roughness_Processed_BTAVCICD1" localSheetId="9">#REF!</definedName>
    <definedName name="Roughness_Processed_BTAVCICD1" localSheetId="8">#REF!</definedName>
    <definedName name="Roughness_Processed_BTAVCICD1">#REF!</definedName>
    <definedName name="s4o" localSheetId="9">#REF!</definedName>
    <definedName name="s4o" localSheetId="8">#REF!</definedName>
    <definedName name="s4o" localSheetId="7">#REF!</definedName>
    <definedName name="s4o">#REF!</definedName>
    <definedName name="sdsd">[21]Lista!$B$4:$B$12</definedName>
    <definedName name="sjdjhfdggf" localSheetId="9">#REF!</definedName>
    <definedName name="sjdjhfdggf" localSheetId="8">#REF!</definedName>
    <definedName name="sjdjhfdggf">#REF!</definedName>
    <definedName name="slskjsjs" localSheetId="9">#REF!</definedName>
    <definedName name="slskjsjs" localSheetId="8">#REF!</definedName>
    <definedName name="slskjsjs">#REF!</definedName>
    <definedName name="smi" localSheetId="9">#REF!</definedName>
    <definedName name="smi" localSheetId="8">#REF!</definedName>
    <definedName name="smi">#REF!</definedName>
    <definedName name="sojo">#REF!</definedName>
    <definedName name="SOLI">#REF!</definedName>
    <definedName name="sososo">#REF!</definedName>
    <definedName name="ssdd">[21]Lista!$B$23:$B$43</definedName>
    <definedName name="SUELO" localSheetId="9">[22]Hoja1!$B$3:$B$5</definedName>
    <definedName name="SUELO">[23]Hoja1!$B$3:$B$5</definedName>
    <definedName name="sumatoria" localSheetId="9">#REF!</definedName>
    <definedName name="sumatoria" localSheetId="8">#REF!</definedName>
    <definedName name="sumatoria">#REF!</definedName>
    <definedName name="tamaño_maximo" localSheetId="9">#REF!</definedName>
    <definedName name="tamaño_maximo" localSheetId="8">#REF!</definedName>
    <definedName name="tamaño_maximo" localSheetId="7">#REF!</definedName>
    <definedName name="tamaño_maximo" localSheetId="5">#REF!</definedName>
    <definedName name="tamaño_maximo" localSheetId="6">#REF!</definedName>
    <definedName name="tamaño_maximo">#REF!</definedName>
    <definedName name="TAMICES" localSheetId="9">#REF!</definedName>
    <definedName name="TAMICES">#REF!</definedName>
    <definedName name="TER" localSheetId="9">[8]Hoja2!$C$5:$C$7</definedName>
    <definedName name="TER" localSheetId="8">[8]Hoja2!$C$5:$C$7</definedName>
    <definedName name="TER">[8]Hoja2!$C$5:$C$7</definedName>
    <definedName name="TipoDeDocumento" localSheetId="9">#REF!</definedName>
    <definedName name="TipoDeDocumento" localSheetId="8">#REF!</definedName>
    <definedName name="TipoDeDocumento" localSheetId="5">#REF!</definedName>
    <definedName name="TipoDeDocumento" localSheetId="6">#REF!</definedName>
    <definedName name="TipoDeDocumento">#REF!</definedName>
    <definedName name="TipoDoc">[24]Lista!$B$4:$B$17</definedName>
    <definedName name="TipoDocumento" localSheetId="9">#REF!</definedName>
    <definedName name="TipoDocumento" localSheetId="8">#REF!</definedName>
    <definedName name="TipoDocumento" localSheetId="7">#REF!</definedName>
    <definedName name="TipoDocumento" localSheetId="5">#REF!</definedName>
    <definedName name="TipoDocumento" localSheetId="6">#REF!</definedName>
    <definedName name="TipoDocumento">#REF!</definedName>
    <definedName name="_xlnm.Print_Titles" localSheetId="9">'Registro fotográfico ambiental'!$A:$K,'Registro fotográfico ambiental'!$1:$3</definedName>
    <definedName name="_xlnm.Print_Titles" localSheetId="8">'Registro fotográfico OyM'!$A:$L,'Registro fotográfico OyM'!$1:$3</definedName>
    <definedName name="_xlnm.Print_Titles" localSheetId="5">'Registro fotográfico técnico'!$A:$L,'Registro fotográfico técnico'!$1:$3</definedName>
    <definedName name="_xlnm.Print_Titles" localSheetId="6">'Registro fotográfico túnel'!$A:$L,'Registro fotográfico túnel'!$1:$3</definedName>
    <definedName name="_xlnm.Print_Titles">#N/A</definedName>
    <definedName name="TT" localSheetId="9">#REF!</definedName>
    <definedName name="TT" localSheetId="8">#REF!</definedName>
    <definedName name="TT">#REF!</definedName>
    <definedName name="UIY" localSheetId="9">#REF!</definedName>
    <definedName name="UIY" localSheetId="8">#REF!</definedName>
    <definedName name="UIY">#REF!</definedName>
    <definedName name="VALOR_CONSIGNADO">'[6]Consignaciones CCS'!$H$8:$H$379</definedName>
    <definedName name="vidr1" localSheetId="1">[2]DATOS!$J$1:$J$65536</definedName>
    <definedName name="vidr1">[1]DATOS!$J$1:$J$65536</definedName>
    <definedName name="vidr2" localSheetId="1">[2]DATOS!$N$1:$N$65536</definedName>
    <definedName name="vidr2">[1]DATOS!$N$1:$N$65536</definedName>
    <definedName name="vidr3" localSheetId="1">[2]DATOS!$Q$1:$Q$65536</definedName>
    <definedName name="vidr3">[1]DATOS!$Q$1:$Q$65536</definedName>
    <definedName name="vidr4" localSheetId="1">[2]DATOS!$T$1:$T$65536</definedName>
    <definedName name="vidr4">[1]DATOS!$T$1:$T$65536</definedName>
    <definedName name="vidri" localSheetId="1">[2]DATOS!$F$1:$F$65536</definedName>
    <definedName name="vidri">[1]DATOS!$F$1:$F$65536</definedName>
    <definedName name="Volumen" localSheetId="9">#REF!</definedName>
    <definedName name="Volumen" localSheetId="8">#REF!</definedName>
    <definedName name="Volumen">#REF!</definedName>
    <definedName name="VOLUMEN1" localSheetId="9">#REF!</definedName>
    <definedName name="VOLUMEN1" localSheetId="8">#REF!</definedName>
    <definedName name="VOLUMEN1">#REF!</definedName>
    <definedName name="wrn.portafolio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x">[20]Lista!$B$17:$B$37</definedName>
    <definedName name="yipitin" localSheetId="2">[1]DATOS!#REF!</definedName>
    <definedName name="yipitin" localSheetId="9">[1]DATOS!#REF!</definedName>
    <definedName name="yipitin" localSheetId="8">[1]DATOS!#REF!</definedName>
    <definedName name="yipitin" localSheetId="7">[1]DATOS!#REF!</definedName>
    <definedName name="yipitin" localSheetId="5">[1]DATOS!#REF!</definedName>
    <definedName name="yipitin">[1]DATOS!#REF!</definedName>
    <definedName name="Yipo" localSheetId="2">[1]DATOS!#REF!</definedName>
    <definedName name="Yipo" localSheetId="9">[1]DATOS!#REF!</definedName>
    <definedName name="Yipo" localSheetId="8">[1]DATOS!#REF!</definedName>
    <definedName name="Yipo" localSheetId="7">[1]DATOS!#REF!</definedName>
    <definedName name="Yipo">[1]DATOS!#REF!</definedName>
  </definedNames>
  <calcPr calcId="181029"/>
</workbook>
</file>

<file path=xl/calcChain.xml><?xml version="1.0" encoding="utf-8"?>
<calcChain xmlns="http://schemas.openxmlformats.org/spreadsheetml/2006/main">
  <c r="H14" i="1064" l="1"/>
  <c r="I15" i="1064"/>
  <c r="K15" i="1064" s="1"/>
  <c r="I16" i="1064"/>
  <c r="K16" i="1064" s="1"/>
  <c r="I17" i="1064"/>
  <c r="K17" i="1064" s="1"/>
  <c r="I18" i="1064"/>
  <c r="K18" i="1064"/>
  <c r="I19" i="1064"/>
  <c r="K19" i="1064" s="1"/>
  <c r="I20" i="1064"/>
  <c r="K20" i="1064"/>
  <c r="I21" i="1064"/>
  <c r="K21" i="1064" s="1"/>
  <c r="I22" i="1064"/>
  <c r="K22" i="1064"/>
  <c r="I23" i="1064"/>
  <c r="K23" i="1064" s="1"/>
  <c r="I24" i="1064"/>
  <c r="K24" i="1064"/>
  <c r="I25" i="1064"/>
  <c r="K25" i="1064" s="1"/>
  <c r="I26" i="1064"/>
  <c r="K26" i="1064"/>
  <c r="I27" i="1064"/>
  <c r="K27" i="1064" s="1"/>
  <c r="I28" i="1064"/>
  <c r="K28" i="1064"/>
  <c r="I29" i="1064"/>
  <c r="K29" i="1064" s="1"/>
  <c r="I30" i="1064"/>
  <c r="K30" i="1064"/>
  <c r="I31" i="1064"/>
  <c r="K31" i="1064" s="1"/>
  <c r="I32" i="1064"/>
  <c r="K32" i="1064"/>
  <c r="I33" i="1064"/>
  <c r="K33" i="1064" s="1"/>
  <c r="I34" i="1064"/>
  <c r="K34" i="1064"/>
  <c r="I35" i="1064"/>
  <c r="K35" i="1064" s="1"/>
  <c r="I36" i="1064"/>
  <c r="K36" i="1064"/>
  <c r="I37" i="1064"/>
  <c r="K37" i="1064" s="1"/>
  <c r="I38" i="1064"/>
  <c r="K38" i="1064"/>
  <c r="I39" i="1064"/>
  <c r="K39" i="1064" s="1"/>
  <c r="I40" i="1064"/>
  <c r="K40" i="1064"/>
  <c r="I41" i="1064"/>
  <c r="K41" i="1064" s="1"/>
  <c r="I42" i="1064"/>
  <c r="K42" i="1064"/>
  <c r="I43" i="1064"/>
  <c r="K43" i="1064" s="1"/>
  <c r="I44" i="1064"/>
  <c r="K44" i="1064"/>
  <c r="I45" i="1064"/>
  <c r="K45" i="1064" s="1"/>
  <c r="I46" i="1064"/>
  <c r="K46" i="1064"/>
  <c r="I47" i="1064"/>
  <c r="K47" i="1064" s="1"/>
  <c r="I48" i="1064"/>
  <c r="K48" i="1064"/>
  <c r="I49" i="1064"/>
  <c r="K49" i="1064" s="1"/>
  <c r="I50" i="1064"/>
  <c r="K50" i="1064"/>
  <c r="I51" i="1064"/>
  <c r="K51" i="1064" s="1"/>
  <c r="I52" i="1064"/>
  <c r="K52" i="1064"/>
  <c r="I53" i="1064"/>
  <c r="K53" i="1064" s="1"/>
  <c r="I54" i="1064"/>
  <c r="K54" i="1064"/>
  <c r="I55" i="1064"/>
  <c r="K55" i="1064" s="1"/>
  <c r="I56" i="1064"/>
  <c r="K56" i="1064"/>
  <c r="I57" i="1064"/>
  <c r="K57" i="1064" s="1"/>
  <c r="I58" i="1064"/>
  <c r="K58" i="1064"/>
  <c r="I59" i="1064"/>
  <c r="K59" i="1064" s="1"/>
  <c r="I60" i="1064"/>
  <c r="K60" i="1064"/>
  <c r="I61" i="1064"/>
  <c r="K61" i="1064" s="1"/>
  <c r="I62" i="1064"/>
  <c r="K62" i="1064"/>
  <c r="I63" i="1064"/>
  <c r="K63" i="1064" s="1"/>
  <c r="I64" i="1064"/>
  <c r="K64" i="1064"/>
  <c r="I65" i="1064"/>
  <c r="K65" i="1064" s="1"/>
  <c r="I66" i="1064"/>
  <c r="K66" i="1064"/>
  <c r="I67" i="1064"/>
  <c r="K67" i="1064" s="1"/>
  <c r="I68" i="1064"/>
  <c r="K68" i="1064"/>
  <c r="I69" i="1064"/>
  <c r="K69" i="1064" s="1"/>
  <c r="I70" i="1064"/>
  <c r="K70" i="1064"/>
  <c r="I71" i="1064"/>
  <c r="K71" i="1064" s="1"/>
  <c r="I72" i="1064"/>
  <c r="K72" i="1064"/>
  <c r="I73" i="1064"/>
  <c r="K73" i="1064" s="1"/>
  <c r="I74" i="1064"/>
  <c r="K74" i="1064"/>
  <c r="I75" i="1064"/>
  <c r="K75" i="1064" s="1"/>
  <c r="I76" i="1064"/>
  <c r="K76" i="1064"/>
  <c r="I77" i="1064"/>
  <c r="K77" i="1064" s="1"/>
  <c r="I78" i="1064"/>
  <c r="K78" i="1064"/>
  <c r="I79" i="1064"/>
  <c r="K79" i="1064" s="1"/>
  <c r="I80" i="1064"/>
  <c r="K80" i="1064"/>
  <c r="I81" i="1064"/>
  <c r="K81" i="1064" s="1"/>
  <c r="I82" i="1064"/>
  <c r="K82" i="1064"/>
  <c r="I83" i="1064"/>
  <c r="K83" i="1064" s="1"/>
  <c r="I84" i="1064"/>
  <c r="K84" i="1064"/>
  <c r="I85" i="1064"/>
  <c r="K85" i="1064" s="1"/>
  <c r="I86" i="1064"/>
  <c r="K86" i="1064"/>
  <c r="I87" i="1064"/>
  <c r="K87" i="1064" s="1"/>
  <c r="I88" i="1064"/>
  <c r="K88" i="1064"/>
  <c r="I89" i="1064"/>
  <c r="K89" i="1064" s="1"/>
  <c r="I90" i="1064"/>
  <c r="K90" i="1064"/>
  <c r="I91" i="1064"/>
  <c r="K91" i="1064" s="1"/>
  <c r="I92" i="1064"/>
  <c r="K92" i="1064"/>
  <c r="I93" i="1064"/>
  <c r="K93" i="1064" s="1"/>
  <c r="I94" i="1064"/>
  <c r="K94" i="1064"/>
  <c r="I95" i="1064"/>
  <c r="K95" i="1064" s="1"/>
  <c r="I96" i="1064"/>
  <c r="K96" i="1064"/>
  <c r="I97" i="1064"/>
  <c r="K97" i="1064" s="1"/>
  <c r="I98" i="1064"/>
  <c r="K98" i="1064"/>
  <c r="I99" i="1064"/>
  <c r="K99" i="1064" s="1"/>
  <c r="I100" i="1064"/>
  <c r="K100" i="1064"/>
  <c r="I101" i="1064"/>
  <c r="K101" i="1064" s="1"/>
  <c r="I102" i="1064"/>
  <c r="K102" i="1064"/>
  <c r="I103" i="1064"/>
  <c r="K103" i="1064" s="1"/>
  <c r="I104" i="1064"/>
  <c r="K104" i="1064"/>
  <c r="I105" i="1064"/>
  <c r="K105" i="1064" s="1"/>
  <c r="I106" i="1064"/>
  <c r="K106" i="1064"/>
  <c r="I107" i="1064"/>
  <c r="K107" i="1064" s="1"/>
  <c r="I108" i="1064"/>
  <c r="K108" i="1064"/>
  <c r="I109" i="1064"/>
  <c r="K109" i="1064" s="1"/>
  <c r="I110" i="1064"/>
  <c r="K110" i="1064"/>
  <c r="I111" i="1064"/>
  <c r="K111" i="1064" s="1"/>
  <c r="I112" i="1064"/>
  <c r="K112" i="1064"/>
  <c r="I113" i="1064"/>
  <c r="K113" i="1064" s="1"/>
  <c r="I114" i="1064"/>
  <c r="K114" i="1064"/>
  <c r="I115" i="1064"/>
  <c r="K115" i="1064" s="1"/>
  <c r="I116" i="1064"/>
  <c r="K116" i="1064"/>
  <c r="I117" i="1064"/>
  <c r="K117" i="1064" s="1"/>
  <c r="I118" i="1064"/>
  <c r="K118" i="1064"/>
  <c r="I119" i="1064"/>
  <c r="K119" i="1064" s="1"/>
  <c r="I120" i="1064"/>
  <c r="K120" i="1064"/>
  <c r="I121" i="1064"/>
  <c r="K121" i="1064" s="1"/>
  <c r="I122" i="1064"/>
  <c r="K122" i="1064"/>
  <c r="I123" i="1064"/>
  <c r="K123" i="1064" s="1"/>
  <c r="E124" i="1064"/>
  <c r="I125" i="1064"/>
  <c r="K125" i="1064" s="1"/>
  <c r="I126" i="1064"/>
  <c r="E128" i="1064"/>
  <c r="I133" i="1064"/>
  <c r="K133" i="1064" s="1"/>
  <c r="I134" i="1064"/>
  <c r="K134" i="1064" s="1"/>
  <c r="I135" i="1064"/>
  <c r="K135" i="1064" s="1"/>
  <c r="I136" i="1064"/>
  <c r="K136" i="1064" s="1"/>
  <c r="I137" i="1064"/>
  <c r="K137" i="1064" s="1"/>
  <c r="I138" i="1064"/>
  <c r="K138" i="1064" s="1"/>
  <c r="I139" i="1064"/>
  <c r="K139" i="1064" s="1"/>
  <c r="I140" i="1064"/>
  <c r="K140" i="1064" s="1"/>
  <c r="I141" i="1064"/>
  <c r="K141" i="1064" s="1"/>
  <c r="I142" i="1064"/>
  <c r="K142" i="1064" s="1"/>
  <c r="I143" i="1064"/>
  <c r="K143" i="1064" s="1"/>
  <c r="I144" i="1064"/>
  <c r="K144" i="1064" s="1"/>
  <c r="I145" i="1064"/>
  <c r="K145" i="1064" s="1"/>
  <c r="I146" i="1064"/>
  <c r="K146" i="1064" s="1"/>
  <c r="I147" i="1064"/>
  <c r="K147" i="1064" s="1"/>
  <c r="I148" i="1064"/>
  <c r="K148" i="1064" s="1"/>
  <c r="I149" i="1064"/>
  <c r="K149" i="1064" s="1"/>
  <c r="E150" i="1064"/>
  <c r="K150" i="1064" s="1"/>
  <c r="I150" i="1064"/>
  <c r="I151" i="1064"/>
  <c r="K151" i="1064"/>
  <c r="I152" i="1064"/>
  <c r="K152" i="1064" s="1"/>
  <c r="I153" i="1064"/>
  <c r="K153" i="1064"/>
  <c r="I154" i="1064"/>
  <c r="K154" i="1064" s="1"/>
  <c r="I155" i="1064"/>
  <c r="K155" i="1064"/>
  <c r="I156" i="1064"/>
  <c r="K156" i="1064" s="1"/>
  <c r="I157" i="1064"/>
  <c r="K157" i="1064"/>
  <c r="I158" i="1064"/>
  <c r="K158" i="1064" s="1"/>
  <c r="I159" i="1064"/>
  <c r="K159" i="1064"/>
  <c r="I160" i="1064"/>
  <c r="K160" i="1064" s="1"/>
  <c r="I161" i="1064"/>
  <c r="K161" i="1064"/>
  <c r="I162" i="1064"/>
  <c r="K162" i="1064" s="1"/>
  <c r="I163" i="1064"/>
  <c r="K163" i="1064"/>
  <c r="I164" i="1064"/>
  <c r="K164" i="1064" s="1"/>
  <c r="I165" i="1064"/>
  <c r="K165" i="1064"/>
  <c r="I166" i="1064"/>
  <c r="K166" i="1064" s="1"/>
  <c r="I167" i="1064"/>
  <c r="K167" i="1064"/>
  <c r="I168" i="1064"/>
  <c r="K168" i="1064" s="1"/>
  <c r="I169" i="1064"/>
  <c r="K169" i="1064"/>
  <c r="I173" i="1064"/>
  <c r="K173" i="1064" s="1"/>
  <c r="I174" i="1064"/>
  <c r="K174" i="1064"/>
  <c r="I175" i="1064"/>
  <c r="K175" i="1064" s="1"/>
  <c r="I176" i="1064"/>
  <c r="K176" i="1064"/>
  <c r="I177" i="1064"/>
  <c r="K177" i="1064" s="1"/>
  <c r="I178" i="1064"/>
  <c r="K178" i="1064"/>
  <c r="I179" i="1064"/>
  <c r="K179" i="1064" s="1"/>
  <c r="I180" i="1064"/>
  <c r="K180" i="1064"/>
  <c r="I181" i="1064"/>
  <c r="K181" i="1064" s="1"/>
  <c r="I182" i="1064"/>
  <c r="K182" i="1064"/>
  <c r="I183" i="1064"/>
  <c r="K183" i="1064" s="1"/>
  <c r="I184" i="1064"/>
  <c r="K184" i="1064"/>
  <c r="I185" i="1064"/>
  <c r="K185" i="1064" s="1"/>
  <c r="L185" i="1064" s="1"/>
  <c r="I186" i="1064"/>
  <c r="K186" i="1064" s="1"/>
  <c r="I193" i="1064"/>
  <c r="K193" i="1064" s="1"/>
  <c r="I194" i="1064"/>
  <c r="K194" i="1064" s="1"/>
  <c r="I195" i="1064"/>
  <c r="K195" i="1064" s="1"/>
  <c r="I196" i="1064"/>
  <c r="K196" i="1064" s="1"/>
  <c r="I197" i="1064"/>
  <c r="K197" i="1064" s="1"/>
  <c r="I198" i="1064"/>
  <c r="K198" i="1064" s="1"/>
  <c r="I199" i="1064"/>
  <c r="K199" i="1064" s="1"/>
  <c r="I200" i="1064"/>
  <c r="K200" i="1064" s="1"/>
  <c r="I201" i="1064"/>
  <c r="K201" i="1064" s="1"/>
  <c r="I202" i="1064"/>
  <c r="K202" i="1064" s="1"/>
  <c r="I203" i="1064"/>
  <c r="K203" i="1064" s="1"/>
  <c r="I207" i="1064"/>
  <c r="K207" i="1064" s="1"/>
  <c r="I208" i="1064"/>
  <c r="K208" i="1064"/>
  <c r="I209" i="1064"/>
  <c r="K209" i="1064" s="1"/>
  <c r="I210" i="1064"/>
  <c r="K210" i="1064"/>
  <c r="I211" i="1064"/>
  <c r="K211" i="1064" s="1"/>
  <c r="I212" i="1064"/>
  <c r="K212" i="1064"/>
  <c r="I213" i="1064"/>
  <c r="K213" i="1064" s="1"/>
  <c r="I214" i="1064"/>
  <c r="K214" i="1064"/>
  <c r="E215" i="1064"/>
  <c r="K215" i="1064" s="1"/>
  <c r="I215" i="1064"/>
  <c r="I216" i="1064"/>
  <c r="K216" i="1064"/>
  <c r="H217" i="1064"/>
  <c r="I217" i="1064"/>
  <c r="K217" i="1064"/>
  <c r="I218" i="1064"/>
  <c r="K218" i="1064" s="1"/>
  <c r="I219" i="1064"/>
  <c r="K219" i="1064"/>
  <c r="I220" i="1064"/>
  <c r="K220" i="1064" s="1"/>
  <c r="I221" i="1064"/>
  <c r="K221" i="1064"/>
  <c r="I222" i="1064"/>
  <c r="K222" i="1064" s="1"/>
  <c r="I223" i="1064"/>
  <c r="K223" i="1064"/>
  <c r="I224" i="1064"/>
  <c r="K224" i="1064" s="1"/>
  <c r="P228" i="1064"/>
  <c r="Q228" i="1064"/>
  <c r="R228" i="1064"/>
  <c r="I229" i="1064"/>
  <c r="K229" i="1064"/>
  <c r="N229" i="1064"/>
  <c r="I230" i="1064"/>
  <c r="K230" i="1064" s="1"/>
  <c r="N230" i="1064" s="1"/>
  <c r="P230" i="1064"/>
  <c r="I231" i="1064"/>
  <c r="K231" i="1064"/>
  <c r="I232" i="1064"/>
  <c r="K232" i="1064"/>
  <c r="I233" i="1064"/>
  <c r="K233" i="1064" s="1"/>
  <c r="I234" i="1064"/>
  <c r="K234" i="1064" s="1"/>
  <c r="I235" i="1064"/>
  <c r="K235" i="1064"/>
  <c r="I236" i="1064"/>
  <c r="K236" i="1064"/>
  <c r="I237" i="1064"/>
  <c r="K237" i="1064" s="1"/>
  <c r="I238" i="1064"/>
  <c r="K238" i="1064" s="1"/>
  <c r="I239" i="1064"/>
  <c r="K239" i="1064"/>
  <c r="I240" i="1064"/>
  <c r="K240" i="1064"/>
  <c r="I241" i="1064"/>
  <c r="K241" i="1064" s="1"/>
  <c r="I242" i="1064"/>
  <c r="K242" i="1064" s="1"/>
  <c r="I243" i="1064"/>
  <c r="K243" i="1064"/>
  <c r="I244" i="1064"/>
  <c r="K244" i="1064"/>
  <c r="I245" i="1064"/>
  <c r="K245" i="1064" s="1"/>
  <c r="I246" i="1064"/>
  <c r="K246" i="1064" s="1"/>
  <c r="I247" i="1064"/>
  <c r="K247" i="1064"/>
  <c r="I248" i="1064"/>
  <c r="K248" i="1064"/>
  <c r="I249" i="1064"/>
  <c r="K249" i="1064" s="1"/>
  <c r="I250" i="1064"/>
  <c r="K250" i="1064" s="1"/>
  <c r="I251" i="1064"/>
  <c r="K251" i="1064"/>
  <c r="I252" i="1064"/>
  <c r="K252" i="1064"/>
  <c r="I253" i="1064"/>
  <c r="K253" i="1064" s="1"/>
  <c r="I254" i="1064"/>
  <c r="K254" i="1064" s="1"/>
  <c r="I255" i="1064"/>
  <c r="K255" i="1064"/>
  <c r="I256" i="1064"/>
  <c r="K256" i="1064"/>
  <c r="I257" i="1064"/>
  <c r="K257" i="1064" s="1"/>
  <c r="I258" i="1064"/>
  <c r="K258" i="1064" s="1"/>
  <c r="I259" i="1064"/>
  <c r="K259" i="1064"/>
  <c r="E260" i="1064"/>
  <c r="I260" i="1064"/>
  <c r="K260" i="1064"/>
  <c r="I261" i="1064"/>
  <c r="K261" i="1064"/>
  <c r="I262" i="1064"/>
  <c r="K262" i="1064" s="1"/>
  <c r="I263" i="1064"/>
  <c r="K263" i="1064" s="1"/>
  <c r="I264" i="1064"/>
  <c r="K264" i="1064"/>
  <c r="I265" i="1064"/>
  <c r="K265" i="1064"/>
  <c r="I266" i="1064"/>
  <c r="K266" i="1064" s="1"/>
  <c r="I267" i="1064"/>
  <c r="K267" i="1064" s="1"/>
  <c r="I268" i="1064"/>
  <c r="K268" i="1064"/>
  <c r="I269" i="1064"/>
  <c r="K269" i="1064"/>
  <c r="I270" i="1064"/>
  <c r="K270" i="1064" s="1"/>
  <c r="I271" i="1064"/>
  <c r="K271" i="1064"/>
  <c r="I272" i="1064"/>
  <c r="E273" i="1064"/>
  <c r="I273" i="1064"/>
  <c r="I274" i="1064"/>
  <c r="K274" i="1064"/>
  <c r="H275" i="1064"/>
  <c r="I278" i="1064"/>
  <c r="K278" i="1064" s="1"/>
  <c r="I279" i="1064"/>
  <c r="I280" i="1064"/>
  <c r="K280" i="1064" s="1"/>
  <c r="I281" i="1064"/>
  <c r="E281" i="1064" s="1"/>
  <c r="E282" i="1064"/>
  <c r="H282" i="1064"/>
  <c r="H283" i="1064"/>
  <c r="I290" i="1064"/>
  <c r="K290" i="1064" s="1"/>
  <c r="I300" i="1064"/>
  <c r="K300" i="1064"/>
  <c r="E301" i="1064"/>
  <c r="I301" i="1064"/>
  <c r="I302" i="1064"/>
  <c r="K302" i="1064"/>
  <c r="I303" i="1064"/>
  <c r="K303" i="1064" s="1"/>
  <c r="I304" i="1064"/>
  <c r="K304" i="1064"/>
  <c r="I305" i="1064"/>
  <c r="K305" i="1064" s="1"/>
  <c r="E306" i="1064"/>
  <c r="I306" i="1064"/>
  <c r="I307" i="1064"/>
  <c r="K307" i="1064"/>
  <c r="I308" i="1064"/>
  <c r="K308" i="1064" s="1"/>
  <c r="I309" i="1064"/>
  <c r="K309" i="1064"/>
  <c r="I310" i="1064"/>
  <c r="K310" i="1064" s="1"/>
  <c r="I311" i="1064"/>
  <c r="K311" i="1064"/>
  <c r="I312" i="1064"/>
  <c r="K312" i="1064" s="1"/>
  <c r="I313" i="1064"/>
  <c r="K313" i="1064"/>
  <c r="I314" i="1064"/>
  <c r="K314" i="1064" s="1"/>
  <c r="I315" i="1064"/>
  <c r="K315" i="1064"/>
  <c r="I316" i="1064"/>
  <c r="K316" i="1064" s="1"/>
  <c r="I317" i="1064"/>
  <c r="K317" i="1064"/>
  <c r="I318" i="1064"/>
  <c r="K318" i="1064" s="1"/>
  <c r="I319" i="1064"/>
  <c r="K319" i="1064"/>
  <c r="I320" i="1064"/>
  <c r="I321" i="1064"/>
  <c r="I322" i="1064"/>
  <c r="K322" i="1064"/>
  <c r="I325" i="1064"/>
  <c r="K325" i="1064" s="1"/>
  <c r="I326" i="1064"/>
  <c r="K326" i="1064"/>
  <c r="I327" i="1064"/>
  <c r="K327" i="1064" s="1"/>
  <c r="I328" i="1064"/>
  <c r="K328" i="1064"/>
  <c r="E329" i="1064"/>
  <c r="H329" i="1064"/>
  <c r="I334" i="1064"/>
  <c r="K334" i="1064" s="1"/>
  <c r="I335" i="1064"/>
  <c r="K335" i="1064"/>
  <c r="I336" i="1064"/>
  <c r="K336" i="1064" s="1"/>
  <c r="I337" i="1064"/>
  <c r="K337" i="1064"/>
  <c r="H341" i="1064"/>
  <c r="Q54" i="1063"/>
  <c r="Q53" i="1063"/>
  <c r="P52" i="1063"/>
  <c r="O52" i="1063"/>
  <c r="N52" i="1063"/>
  <c r="M52" i="1063"/>
  <c r="Q52" i="1063" s="1"/>
  <c r="Q51" i="1063"/>
  <c r="P51" i="1063"/>
  <c r="Q50" i="1063"/>
  <c r="Q49" i="1063"/>
  <c r="P49" i="1063"/>
  <c r="O49" i="1063"/>
  <c r="N49" i="1063"/>
  <c r="M49" i="1063"/>
  <c r="Q48" i="1063"/>
  <c r="Q47" i="1063"/>
  <c r="Q46" i="1063"/>
  <c r="P46" i="1063"/>
  <c r="O46" i="1063"/>
  <c r="N46" i="1063"/>
  <c r="Q45" i="1063"/>
  <c r="Q44" i="1063"/>
  <c r="Q43" i="1063"/>
  <c r="O43" i="1063"/>
  <c r="N43" i="1063"/>
  <c r="M43" i="1063"/>
  <c r="Q42" i="1063"/>
  <c r="G42" i="1063"/>
  <c r="F42" i="1063"/>
  <c r="E42" i="1063"/>
  <c r="D42" i="1063"/>
  <c r="Q41" i="1063"/>
  <c r="F41" i="1063"/>
  <c r="E41" i="1063"/>
  <c r="D41" i="1063"/>
  <c r="Q40" i="1063"/>
  <c r="O40" i="1063"/>
  <c r="N40" i="1063"/>
  <c r="M40" i="1063"/>
  <c r="G40" i="1063"/>
  <c r="Q39" i="1063"/>
  <c r="G39" i="1063"/>
  <c r="F39" i="1063"/>
  <c r="E39" i="1063"/>
  <c r="D39" i="1063"/>
  <c r="Q38" i="1063"/>
  <c r="G38" i="1063"/>
  <c r="F38" i="1063"/>
  <c r="E38" i="1063"/>
  <c r="D38" i="1063"/>
  <c r="Q37" i="1063"/>
  <c r="O37" i="1063"/>
  <c r="N37" i="1063"/>
  <c r="M37" i="1063"/>
  <c r="G37" i="1063"/>
  <c r="Q36" i="1063"/>
  <c r="G36" i="1063"/>
  <c r="F36" i="1063"/>
  <c r="E36" i="1063"/>
  <c r="D36" i="1063"/>
  <c r="Q35" i="1063"/>
  <c r="G35" i="1063"/>
  <c r="F35" i="1063"/>
  <c r="E35" i="1063"/>
  <c r="D35" i="1063"/>
  <c r="Q34" i="1063"/>
  <c r="O34" i="1063"/>
  <c r="N34" i="1063"/>
  <c r="M34" i="1063"/>
  <c r="G34" i="1063"/>
  <c r="Q33" i="1063"/>
  <c r="O33" i="1063"/>
  <c r="G33" i="1063"/>
  <c r="F33" i="1063"/>
  <c r="E33" i="1063"/>
  <c r="D33" i="1063"/>
  <c r="Q32" i="1063"/>
  <c r="O32" i="1063"/>
  <c r="G32" i="1063"/>
  <c r="F32" i="1063"/>
  <c r="E32" i="1063"/>
  <c r="D32" i="1063"/>
  <c r="Q31" i="1063"/>
  <c r="P31" i="1063"/>
  <c r="O31" i="1063"/>
  <c r="N31" i="1063"/>
  <c r="M31" i="1063"/>
  <c r="G31" i="1063"/>
  <c r="Q30" i="1063"/>
  <c r="O30" i="1063"/>
  <c r="N30" i="1063"/>
  <c r="M30" i="1063"/>
  <c r="G30" i="1063"/>
  <c r="F30" i="1063"/>
  <c r="E30" i="1063"/>
  <c r="D30" i="1063"/>
  <c r="Q29" i="1063"/>
  <c r="O29" i="1063"/>
  <c r="N29" i="1063"/>
  <c r="G29" i="1063"/>
  <c r="F29" i="1063"/>
  <c r="E29" i="1063"/>
  <c r="D29" i="1063"/>
  <c r="Q28" i="1063"/>
  <c r="P28" i="1063"/>
  <c r="O28" i="1063"/>
  <c r="N28" i="1063"/>
  <c r="M28" i="1063"/>
  <c r="G28" i="1063"/>
  <c r="Q27" i="1063"/>
  <c r="G27" i="1063"/>
  <c r="F27" i="1063"/>
  <c r="E27" i="1063"/>
  <c r="D27" i="1063"/>
  <c r="Q26" i="1063"/>
  <c r="G26" i="1063"/>
  <c r="F26" i="1063"/>
  <c r="E26" i="1063"/>
  <c r="D26" i="1063"/>
  <c r="P25" i="1063"/>
  <c r="O25" i="1063"/>
  <c r="N25" i="1063"/>
  <c r="M25" i="1063"/>
  <c r="Q25" i="1063" s="1"/>
  <c r="G25" i="1063"/>
  <c r="Q24" i="1063"/>
  <c r="G24" i="1063"/>
  <c r="F24" i="1063"/>
  <c r="E24" i="1063"/>
  <c r="D24" i="1063"/>
  <c r="Q23" i="1063"/>
  <c r="G23" i="1063"/>
  <c r="F23" i="1063"/>
  <c r="E23" i="1063"/>
  <c r="D23" i="1063"/>
  <c r="Q22" i="1063"/>
  <c r="P22" i="1063"/>
  <c r="O22" i="1063"/>
  <c r="N22" i="1063"/>
  <c r="M22" i="1063"/>
  <c r="G22" i="1063"/>
  <c r="Q21" i="1063"/>
  <c r="P21" i="1063"/>
  <c r="O21" i="1063"/>
  <c r="N21" i="1063"/>
  <c r="M21" i="1063"/>
  <c r="G21" i="1063"/>
  <c r="F21" i="1063"/>
  <c r="E21" i="1063"/>
  <c r="D21" i="1063"/>
  <c r="P20" i="1063"/>
  <c r="O20" i="1063"/>
  <c r="N20" i="1063"/>
  <c r="Q20" i="1063" s="1"/>
  <c r="G20" i="1063"/>
  <c r="F20" i="1063"/>
  <c r="E20" i="1063"/>
  <c r="D20" i="1063"/>
  <c r="Q19" i="1063"/>
  <c r="P19" i="1063"/>
  <c r="O19" i="1063"/>
  <c r="N19" i="1063"/>
  <c r="M19" i="1063"/>
  <c r="G19" i="1063"/>
  <c r="Q18" i="1063"/>
  <c r="G18" i="1063"/>
  <c r="F18" i="1063"/>
  <c r="E18" i="1063"/>
  <c r="D18" i="1063"/>
  <c r="Q17" i="1063"/>
  <c r="G17" i="1063"/>
  <c r="F17" i="1063"/>
  <c r="E17" i="1063"/>
  <c r="D17" i="1063"/>
  <c r="Q16" i="1063"/>
  <c r="P16" i="1063"/>
  <c r="O16" i="1063"/>
  <c r="N16" i="1063"/>
  <c r="M16" i="1063"/>
  <c r="G16" i="1063"/>
  <c r="Q15" i="1063"/>
  <c r="G15" i="1063"/>
  <c r="E15" i="1063"/>
  <c r="D15" i="1063"/>
  <c r="Q14" i="1063"/>
  <c r="G14" i="1063"/>
  <c r="E14" i="1063"/>
  <c r="D14" i="1063"/>
  <c r="Q13" i="1063"/>
  <c r="P13" i="1063"/>
  <c r="O13" i="1063"/>
  <c r="N13" i="1063"/>
  <c r="M13" i="1063"/>
  <c r="G13" i="1063"/>
  <c r="Q12" i="1063"/>
  <c r="P12" i="1063"/>
  <c r="N12" i="1063"/>
  <c r="G12" i="1063"/>
  <c r="F12" i="1063"/>
  <c r="E12" i="1063"/>
  <c r="D12" i="1063"/>
  <c r="Q11" i="1063"/>
  <c r="P11" i="1063"/>
  <c r="N11" i="1063"/>
  <c r="M11" i="1063"/>
  <c r="G11" i="1063"/>
  <c r="F11" i="1063"/>
  <c r="E11" i="1063"/>
  <c r="D11" i="1063"/>
  <c r="Q10" i="1063"/>
  <c r="G10" i="1063"/>
  <c r="K273" i="1064" l="1"/>
  <c r="K282" i="1064"/>
  <c r="L282" i="1064" s="1"/>
  <c r="K124" i="1064"/>
  <c r="K128" i="1064" s="1"/>
  <c r="K306" i="1064"/>
  <c r="K329" i="1064" s="1"/>
  <c r="L329" i="1064" s="1"/>
  <c r="K301" i="1064"/>
  <c r="E272" i="1064"/>
  <c r="N233" i="1064"/>
  <c r="N234" i="1064" s="1"/>
  <c r="N235" i="1064" s="1"/>
  <c r="N236" i="1064" s="1"/>
  <c r="N237" i="1064" s="1"/>
  <c r="N238" i="1064" s="1"/>
  <c r="N239" i="1064" s="1"/>
  <c r="N240" i="1064" s="1"/>
  <c r="N241" i="1064" s="1"/>
  <c r="N242" i="1064" s="1"/>
  <c r="N243" i="1064" s="1"/>
  <c r="N244" i="1064" s="1"/>
  <c r="N245" i="1064" s="1"/>
  <c r="N246" i="1064" s="1"/>
  <c r="N247" i="1064" s="1"/>
  <c r="N248" i="1064" s="1"/>
  <c r="N249" i="1064" s="1"/>
  <c r="N250" i="1064" s="1"/>
  <c r="N251" i="1064" s="1"/>
  <c r="N252" i="1064" s="1"/>
  <c r="N253" i="1064" s="1"/>
  <c r="N254" i="1064" s="1"/>
  <c r="N255" i="1064" s="1"/>
  <c r="N256" i="1064" s="1"/>
  <c r="N257" i="1064" s="1"/>
  <c r="N258" i="1064" s="1"/>
  <c r="N259" i="1064" s="1"/>
  <c r="N260" i="1064" s="1"/>
  <c r="N261" i="1064" s="1"/>
  <c r="N262" i="1064" s="1"/>
  <c r="N263" i="1064" s="1"/>
  <c r="N264" i="1064" s="1"/>
  <c r="N265" i="1064" s="1"/>
  <c r="N266" i="1064" s="1"/>
  <c r="N267" i="1064" s="1"/>
  <c r="N268" i="1064" s="1"/>
  <c r="N231" i="1064"/>
  <c r="N232" i="1064" s="1"/>
  <c r="S381" i="316"/>
  <c r="S380" i="316"/>
  <c r="S378" i="316"/>
  <c r="S379" i="316" s="1"/>
  <c r="S377" i="316"/>
  <c r="K272" i="1064" l="1"/>
  <c r="E276" i="1064"/>
  <c r="Q230" i="1064" s="1"/>
  <c r="E275" i="1064"/>
  <c r="E283" i="1064" s="1"/>
  <c r="F275" i="316"/>
  <c r="K275" i="1064" l="1"/>
  <c r="J275" i="316"/>
  <c r="E151" i="316"/>
  <c r="G138" i="316" s="1"/>
  <c r="F197" i="316"/>
  <c r="J197" i="316" s="1"/>
  <c r="E255" i="316"/>
  <c r="I255" i="316" s="1"/>
  <c r="G143" i="316"/>
  <c r="J288" i="316"/>
  <c r="E278" i="316"/>
  <c r="C278" i="316"/>
  <c r="D258" i="316"/>
  <c r="B258" i="316"/>
  <c r="J240" i="316"/>
  <c r="E200" i="316"/>
  <c r="C200" i="316"/>
  <c r="D154" i="316"/>
  <c r="B154" i="316"/>
  <c r="K145" i="316"/>
  <c r="E145" i="316"/>
  <c r="G278" i="316"/>
  <c r="H143" i="316"/>
  <c r="K142" i="316"/>
  <c r="H142" i="316"/>
  <c r="G142" i="316"/>
  <c r="K141" i="316"/>
  <c r="F258" i="316" s="1"/>
  <c r="H141" i="316"/>
  <c r="K140" i="316"/>
  <c r="G243" i="316" s="1"/>
  <c r="H243" i="316" s="1"/>
  <c r="H140" i="316"/>
  <c r="G140" i="316"/>
  <c r="K139" i="316"/>
  <c r="G200" i="316" s="1"/>
  <c r="H139" i="316"/>
  <c r="K138" i="316"/>
  <c r="F154" i="316" s="1"/>
  <c r="H138" i="316"/>
  <c r="K283" i="1064" l="1"/>
  <c r="L283" i="1064" s="1"/>
  <c r="L275" i="1064"/>
  <c r="H145" i="316"/>
  <c r="G139" i="316"/>
  <c r="I151" i="316"/>
  <c r="G141" i="316"/>
  <c r="R230" i="1064" l="1"/>
  <c r="G145" i="3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Financiero</author>
  </authors>
  <commentList>
    <comment ref="M260" authorId="0" shapeId="0" xr:uid="{00000000-0006-0000-0000-000001000000}">
      <text>
        <r>
          <rPr>
            <b/>
            <sz val="9"/>
            <color indexed="81"/>
            <rFont val="Tahoma"/>
            <family val="2"/>
          </rPr>
          <t>Financiero:</t>
        </r>
        <r>
          <rPr>
            <sz val="9"/>
            <color indexed="81"/>
            <rFont val="Tahoma"/>
            <family val="2"/>
          </rPr>
          <t xml:space="preserve">
Valor del fondeo 5.655.984.726</t>
        </r>
      </text>
    </comment>
  </commentList>
</comments>
</file>

<file path=xl/sharedStrings.xml><?xml version="1.0" encoding="utf-8"?>
<sst xmlns="http://schemas.openxmlformats.org/spreadsheetml/2006/main" count="3357" uniqueCount="1404">
  <si>
    <t>CÓDIGO</t>
  </si>
  <si>
    <t>GESTIÓN CONTRACTUAL Y SEGUIMIENTO DE PROYECTOS DE INFRAESTRUCTURA DE TRANSPORTE</t>
  </si>
  <si>
    <t>VERSIÓN</t>
  </si>
  <si>
    <t>RESUMEN EJECUTIVO ESTADO DE AVANCE SEMANAL</t>
  </si>
  <si>
    <t>FECHA</t>
  </si>
  <si>
    <t>R E S U M E N   G E R E N C I A L</t>
  </si>
  <si>
    <t>1. ESTUDIOS Y DISEÑOS</t>
  </si>
  <si>
    <t>RESUMEN DE APROBACIONES</t>
  </si>
  <si>
    <t>Estudios y Diseños</t>
  </si>
  <si>
    <t>UF1</t>
  </si>
  <si>
    <t>UF2</t>
  </si>
  <si>
    <t>UF3</t>
  </si>
  <si>
    <t>UF4</t>
  </si>
  <si>
    <t>Tránsito y Transporte</t>
  </si>
  <si>
    <t>Diseño Pavimentos</t>
  </si>
  <si>
    <t>Diseño Geométrico</t>
  </si>
  <si>
    <t>Diseño Estructuras</t>
  </si>
  <si>
    <t>Diseño Geotecnia y Suelos</t>
  </si>
  <si>
    <t>DEV-SAL-INTV-0235-17    13/01/17
EPS4G-0039-17    25/01/17
NO OBJETADO (UF2.2)</t>
  </si>
  <si>
    <t>Geología</t>
  </si>
  <si>
    <t>Hidrología, Hidráulica</t>
  </si>
  <si>
    <t>Túnel</t>
  </si>
  <si>
    <t>Redes</t>
  </si>
  <si>
    <t>Urbanismo y Paisajismo</t>
  </si>
  <si>
    <t>Edificaciones</t>
  </si>
  <si>
    <t>DESCRIPCIÓN</t>
  </si>
  <si>
    <t>OFICIO ENTREGA</t>
  </si>
  <si>
    <t>OFICIO OBSERVACIONES</t>
  </si>
  <si>
    <t xml:space="preserve">2. CUMPLIMIENTO REQUERIMIENTOS LICENCIAS Y PERMISOS AMBIENTALES </t>
  </si>
  <si>
    <t>UF</t>
  </si>
  <si>
    <t>Estado actual</t>
  </si>
  <si>
    <t>% Avance</t>
  </si>
  <si>
    <t>1 y 3</t>
  </si>
  <si>
    <t>2.1</t>
  </si>
  <si>
    <t xml:space="preserve">C. Nueva S. Jerónimo
Santa Fe de Antioquia </t>
  </si>
  <si>
    <t>1 y 2.1</t>
  </si>
  <si>
    <t>C. Existente Salida Túnel de Occidente - Santa Fe de Antioquia 
Ruta   6204</t>
  </si>
  <si>
    <t>2.2</t>
  </si>
  <si>
    <t>C. Existente Cativo-  Manglar - Cañasgordas Ruta 6203</t>
  </si>
  <si>
    <t>4.2</t>
  </si>
  <si>
    <t>C. Existente Santa Fe de Antioquia - Bolombolo.</t>
  </si>
  <si>
    <t>PROGRAMA</t>
  </si>
  <si>
    <t>REUNIONES / ACTIVIDADES / OBSERVACIONES DE LA SEMANA</t>
  </si>
  <si>
    <t>UNIDAD FUNCIONAL</t>
  </si>
  <si>
    <t>ACTIVIDAD</t>
  </si>
  <si>
    <t>5. FINANCIERA</t>
  </si>
  <si>
    <t>TEMAS DE CONTROL EN EL PERIODO</t>
  </si>
  <si>
    <t>6. RIESGOS DEL PROYECTO EN EL PERIODO</t>
  </si>
  <si>
    <t>ÁREA</t>
  </si>
  <si>
    <t>ASIGNACIÓN</t>
  </si>
  <si>
    <t>Ambiental</t>
  </si>
  <si>
    <t>Diseño</t>
  </si>
  <si>
    <t>UF1, 2.1 y 3 condicionados a que se ajusten los temas pendientes a las Excepciones establecidas en el Contrato.
Mediante oficio EPS4G-026-15 del 18/11/2015, se da la No Objeción al Contrato de Diseño, establecido como obligación contractual del Concesionario.
La Interventoría manifiesta la No Objeción al Trazado en Planta y Perfil correspondiente al Diseño Geométrico presentado por el Concesionario de las Unidades Funcionales 1, 2.1 y 3, quedando condicionado a que se ajusten los temas pendientes a las Excepciones establecidas en el Contrato.
Las Unidades Funcionales 2.2 y 4.2 no requieren de aprobación de Estudios de Detalle y aprobación del Trazado geométrico a excepción de Diseño Planimétrico y Estudios y Diseños para Estabilización de sitios con pérdida de banca.</t>
  </si>
  <si>
    <t>Predial</t>
  </si>
  <si>
    <t xml:space="preserve">Los mayores costos por incremento de áreas de afectación predial, a las concertadas en el otrosí Nº 3, las debe asumir el Concesionario. Debido a que, la diferencia en valores resultante del comparativo entre los diseños Fase II y Fase III, que fueron objeto del Otrosí Nº 3, se obtuvieron de un diseño presentado por el Concesionario Versión Final, el cual tenía inmerso las afectaciones totales del Proyecto Autopista al Mar 1. </t>
  </si>
  <si>
    <t xml:space="preserve">Compartido: 100-120% Privado; 
120-200% :30% privado, 70% Publico
&gt;200%: 100% publico </t>
  </si>
  <si>
    <t>Tarifa Diferencial</t>
  </si>
  <si>
    <t>No aceptación por parte del Concesionario de continuar con la Tarifa Diferencial.
DEV-SAL-ANI-0073-2016 (ANI). 07/06/2016. El Concesionario argumenta que las Resoluciones que establecen la Tarifa Diferencial solo regirán a partir del Acta de Terminación de la Unidad Funcional donde está ubicada la Estación de Peaje. Por su parte, el Contrato establece que el plazo que correrá desde el 1 de julio de 2016 hasta que se cumpla la condición descrita, "el concesionario tendrá el derecho al recaudo correspondiente de las tarifas que al momento de la entrega de la Estación de Peaje se estén cobrando al público".
EPS4G-0198-16 (Gobernación de Antioquia). 20/06/2016. La Interventoría solicita a la Secretaría de Infraestructura Física de la Gobernación copia de las Resoluciones o Actos Administrativos expedidos por la Gobernación para la creación de las Tarifas excepcionales y Diferenciales para algunos usuarios de la estación de Peaje de Aburra.</t>
  </si>
  <si>
    <t>100% Publico</t>
  </si>
  <si>
    <t>Autopistas de la Prosperidad Mar 1</t>
  </si>
  <si>
    <t>Unidad Funcional</t>
  </si>
  <si>
    <t xml:space="preserve">Programado </t>
  </si>
  <si>
    <t>Ejecutado</t>
  </si>
  <si>
    <t>Comienzo</t>
  </si>
  <si>
    <t>Fin</t>
  </si>
  <si>
    <t>Duración (días)</t>
  </si>
  <si>
    <t>Unidad Funcional 1</t>
  </si>
  <si>
    <t>Unidad Funcional 2.1</t>
  </si>
  <si>
    <t>Obras Adicionales UF2.2</t>
  </si>
  <si>
    <t>Unidad Funcional 3</t>
  </si>
  <si>
    <t>Total del Proyecto</t>
  </si>
  <si>
    <t>AVANCE DE OBRA</t>
  </si>
  <si>
    <t>Avance</t>
  </si>
  <si>
    <t>Atrasado</t>
  </si>
  <si>
    <t>Avance total de la UF</t>
  </si>
  <si>
    <t>Inicio</t>
  </si>
  <si>
    <t>Duración (Días)</t>
  </si>
  <si>
    <t>% Programado por día</t>
  </si>
  <si>
    <t>Semanas</t>
  </si>
  <si>
    <t>% Programado hoy</t>
  </si>
  <si>
    <t>AVANCE DE OBRA POR ACTIVIDAD</t>
  </si>
  <si>
    <t>ABSCISAS</t>
  </si>
  <si>
    <t xml:space="preserve">OBSERVACIONES Y DATOS GENERALES </t>
  </si>
  <si>
    <t>INICIAL</t>
  </si>
  <si>
    <t>Subsector 1</t>
  </si>
  <si>
    <t>Diferencia</t>
  </si>
  <si>
    <t>Subsector 2</t>
  </si>
  <si>
    <t>TRAMO: 
PR 66+000 a PR 91+000</t>
  </si>
  <si>
    <t>Pavimentación (km)</t>
  </si>
  <si>
    <t>Fresado y repavimentación (km)</t>
  </si>
  <si>
    <t>MUROS PARA LA UNIDAD FUNCIONAL 2.2</t>
  </si>
  <si>
    <t>TIPO DE MURO</t>
  </si>
  <si>
    <t>PORCENTAJE DE AVANCE</t>
  </si>
  <si>
    <t>Actividades de Obra</t>
  </si>
  <si>
    <t>Ejecutado (km)</t>
  </si>
  <si>
    <t>Ejecutado (%)</t>
  </si>
  <si>
    <t>Observaciones</t>
  </si>
  <si>
    <t>PRELIMINARES</t>
  </si>
  <si>
    <t>-</t>
  </si>
  <si>
    <t>Unidad Funcional 4</t>
  </si>
  <si>
    <t>Programado (%)</t>
  </si>
  <si>
    <t>8. CONTROL TÉCNICO DE TRASLADO DE REDES</t>
  </si>
  <si>
    <t>COMENTARIO</t>
  </si>
  <si>
    <t>CONCEPTO</t>
  </si>
  <si>
    <t>12. OBSERVACIONES, COMENTARIOS Y RECOMENDACIONES</t>
  </si>
  <si>
    <t xml:space="preserve">ELABORÓ </t>
  </si>
  <si>
    <t>REVISÓ</t>
  </si>
  <si>
    <t>APROBÓ</t>
  </si>
  <si>
    <t>CRÍTICOS POR DEFINIR DURANTE EL PERIODO</t>
  </si>
  <si>
    <t xml:space="preserve">Se autorizó con Resolución MADS 0908 del 11-05-17 para el primer proceso de licenciamiento </t>
  </si>
  <si>
    <t>Corpourabá otorgó ampliación de caudal Q. Los Perros. con Resolución 200-03-20-01-1310-2016 del 12-10-17</t>
  </si>
  <si>
    <t>11. CONTROL OPERATIVO</t>
  </si>
  <si>
    <r>
      <t>Plan de Manejo y Traslado de Redes Objetado por Costos, aprobación de Diseño Geométrico y Plan de Obras.DEV-SAL-INTV-0060-2016 (Interventoría). 12/05/2016. El Concesionario entregó a la Interventoría el Plan de Manejo de Redes. EPS4G-0171-16 (Concesionario). 27/05/2016. La Interventoría remite al Concesionario las observaciones realizadas por el Especialista de Redes al Plan de Manejo de Redes.  
ANI Rad. Salida No. 2016-300-024364-1. 11/08/2016. Envió a la Interventoría Instructivo Traslado y Protección de Redes-Marco Legal y Contractual. EPS4G-0331-16 (Concesionario). 12/09/2016. La Interventoría informa que el Plan de Manejo y Traslado de Redes continúa Objetado por Costos.EPS4G-227-17 (18/5/17)  - Observaciones del especialista de interventoría. Respuesta oficio D-1197-2017-1, Aclaraciones al presupuesto del Plan de manejo y/o traslado de redes. Mediante oficio EPS-4G-0368-17 (11 de agosto de 2017); Se da la NO OBJECIÓN a los ITMS presentados con cantidades y precios. No se da la NO OBJECIÓN a los precios unitarios que presentan cantidades de ejecución en (0); que de presentarse deberán ser enviadas para estudio y aprobación. Mediante oficio D-1521-2017-1 el CONCESIONARIO entrega la validación de planos de las intervenciones 1,2,3,4,5,6,7 y 23 de Red Eléctrica para la UF1, mediante oficio EPS4G-0341-17 del 22 de septiembre de 2017, la Interventoría informa que una vez revisadas las descripciones de los ítems y cantidades de obra  de la Unidad Funcional 1 (Energía y alumbrado), éstas no corresponden en descripción y cantidades en la mayoría de los ítems presentados . Por consiguiente, el concesionario deberá ajustarse de acuerdo con las cantidades y precios no objetados y presentar nuevamente cada actuación acorde con lo previamente establecido. En caso de presentarse o considerarse cantidades nuevas, deben presentarse debidamente. Igualmente, los planos presentados no muestran la georreferenciación (Coordenadas N-E) y el abscisado de la vía; además se solicita que los planos sean enviados en archivo DWG. En reunión de comité Técnico del 03 el concesionario presenta archivos DWG con coordenadas y abscisado y corrección de ítems de acuerdo con lo inicialmente aprobado. La interventoría solicita que se de</t>
    </r>
    <r>
      <rPr>
        <sz val="11"/>
        <color rgb="FFFF0000"/>
        <rFont val="Arial"/>
        <family val="2"/>
      </rPr>
      <t xml:space="preserve"> r</t>
    </r>
    <r>
      <rPr>
        <sz val="11"/>
        <rFont val="Arial"/>
        <family val="2"/>
      </rPr>
      <t xml:space="preserve">espuesta  formal mediante oficio. Mediante oficio D1765-2017-1 de 25 de Oct de 2017, el concesionario informa sobre los documentos entregados en la reunión del 03 de octubre. </t>
    </r>
  </si>
  <si>
    <t>7. CONTROL DE PROGRAMACIÓN</t>
  </si>
  <si>
    <t>AVANCE DE OBRA ESTADÍSTICO</t>
  </si>
  <si>
    <r>
      <rPr>
        <b/>
        <sz val="11"/>
        <color theme="1"/>
        <rFont val="Calibri"/>
        <family val="2"/>
        <scheme val="minor"/>
      </rPr>
      <t>Directora de interventoría:</t>
    </r>
    <r>
      <rPr>
        <sz val="11"/>
        <color theme="1"/>
        <rFont val="Calibri"/>
        <family val="2"/>
        <scheme val="minor"/>
      </rPr>
      <t xml:space="preserve">
Ing. Diana Patricia Serna Gómez</t>
    </r>
  </si>
  <si>
    <r>
      <t xml:space="preserve">DEV-SAL-INTV-0140-16   19/9/16
</t>
    </r>
    <r>
      <rPr>
        <b/>
        <sz val="11"/>
        <rFont val="Arial"/>
        <family val="2"/>
      </rPr>
      <t>EPS4G-0383-16        14/10/17</t>
    </r>
    <r>
      <rPr>
        <sz val="11"/>
        <rFont val="Arial"/>
        <family val="2"/>
      </rPr>
      <t xml:space="preserve">
EPS4G-0362-16       27-09-16
EPS4G-0361-16       27-09-16
NO OBJETADOS PARCIALMENTE
D-1685-2017-1     20/09/17
</t>
    </r>
    <r>
      <rPr>
        <b/>
        <sz val="11"/>
        <rFont val="Arial"/>
        <family val="2"/>
      </rPr>
      <t>EPS4G-0458-17    13/10/17</t>
    </r>
    <r>
      <rPr>
        <sz val="11"/>
        <rFont val="Arial"/>
        <family val="2"/>
      </rPr>
      <t xml:space="preserve">
NO OBJETADO PARCIALMENTE  
AL ESTUIDIO V10 (UF2,1)
ATENDER OBSERVACIONES VFINAL
D-1953-2017-1   16/11/17
EPS4G-0537-17 22/11/17
ATENDER LAS OBSERVACIONES DEL ESPECIALISTA
EBEJICO Y A LA VFINAL UF2,1
</t>
    </r>
  </si>
  <si>
    <r>
      <t xml:space="preserve">D-705-2017-1    01/06/17
</t>
    </r>
    <r>
      <rPr>
        <b/>
        <sz val="11"/>
        <rFont val="Arial"/>
        <family val="2"/>
      </rPr>
      <t>EPS4G-0261-17   06/06/17</t>
    </r>
    <r>
      <rPr>
        <sz val="11"/>
        <rFont val="Arial"/>
        <family val="2"/>
      </rPr>
      <t xml:space="preserve">
NO OBJETADO (UF2.1)</t>
    </r>
  </si>
  <si>
    <r>
      <t xml:space="preserve">DEV-SAL-INTV-0171-16    28-10-16
</t>
    </r>
    <r>
      <rPr>
        <b/>
        <sz val="11"/>
        <rFont val="Arial"/>
        <family val="2"/>
      </rPr>
      <t>EPS4G-416-16    11/11/16</t>
    </r>
    <r>
      <rPr>
        <sz val="11"/>
        <rFont val="Arial"/>
        <family val="2"/>
      </rPr>
      <t xml:space="preserve">
NO OBJETADO</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</si>
  <si>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</si>
  <si>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t>
    </r>
  </si>
  <si>
    <t xml:space="preserve">D-1152-2017-1    01/08/17
EPS4G-0378-17    14/8/17
OBSERVACIONES
OBJETADO
</t>
  </si>
  <si>
    <t>C. Nueva Túnel de Occ -  S. Jerónimo
Segundo Tubo del túnel</t>
  </si>
  <si>
    <t xml:space="preserve">CONSTRUCCIÖN </t>
  </si>
  <si>
    <t>Tramos</t>
  </si>
  <si>
    <t>Tramo</t>
  </si>
  <si>
    <t>Corantioquia autorizó con Resolución 040-RES1711-6587 el 27-11-17</t>
  </si>
  <si>
    <t>5. FONDEOS DE SUBCUENTAS</t>
  </si>
  <si>
    <t>GIROS EQUITY</t>
  </si>
  <si>
    <t>Tipo</t>
  </si>
  <si>
    <t>Cuenta</t>
  </si>
  <si>
    <t>APORTE</t>
  </si>
  <si>
    <t>Obligación Contractual</t>
  </si>
  <si>
    <t>Acción de Cumplimiento</t>
  </si>
  <si>
    <t>Aporte consignado
pesos corrientes</t>
  </si>
  <si>
    <t>Fecha Máxima</t>
  </si>
  <si>
    <t>Aporte establecido contractual</t>
  </si>
  <si>
    <t xml:space="preserve">               IPC</t>
  </si>
  <si>
    <t>MES DE IPC</t>
  </si>
  <si>
    <t>Aportes efectuados en pesos del mes de referencia</t>
  </si>
  <si>
    <t>Giro 1</t>
  </si>
  <si>
    <t>Proyecto</t>
  </si>
  <si>
    <t>Dinerario</t>
  </si>
  <si>
    <t>Fecha de Constitución del Patrimonio Autónomo</t>
  </si>
  <si>
    <t>Giro 2</t>
  </si>
  <si>
    <t>Giro 3</t>
  </si>
  <si>
    <t>Giro 4</t>
  </si>
  <si>
    <t>Giro 5</t>
  </si>
  <si>
    <t>Giro 6</t>
  </si>
  <si>
    <t>Giro 7</t>
  </si>
  <si>
    <t>Giro 8</t>
  </si>
  <si>
    <t>sept-2015</t>
  </si>
  <si>
    <t>octubre-2015</t>
  </si>
  <si>
    <t>noviembre-2015</t>
  </si>
  <si>
    <t>diciembre-2015</t>
  </si>
  <si>
    <t>enero-2016</t>
  </si>
  <si>
    <t>febrero-2016</t>
  </si>
  <si>
    <t>marzo-2016</t>
  </si>
  <si>
    <t>abril-2016</t>
  </si>
  <si>
    <t>mayo-2016</t>
  </si>
  <si>
    <t>junio-2016</t>
  </si>
  <si>
    <t>julio-2016</t>
  </si>
  <si>
    <t>agosto-2016</t>
  </si>
  <si>
    <t>septiembre-2016</t>
  </si>
  <si>
    <t>octubre-2016</t>
  </si>
  <si>
    <t>diciembre-2016</t>
  </si>
  <si>
    <t>enero-2017</t>
  </si>
  <si>
    <t>marzo-2017</t>
  </si>
  <si>
    <t>abril-2017</t>
  </si>
  <si>
    <t>Septiembre 2017</t>
  </si>
  <si>
    <t>Septiembre -2017</t>
  </si>
  <si>
    <t>Abril-2018</t>
  </si>
  <si>
    <t>TOTAL APORTES DINERARIOS</t>
  </si>
  <si>
    <t>Especie</t>
  </si>
  <si>
    <t>Septiembre-2015</t>
  </si>
  <si>
    <t>Predios</t>
  </si>
  <si>
    <t>incumplido</t>
  </si>
  <si>
    <t>Cumplió</t>
  </si>
  <si>
    <t>Giro 9</t>
  </si>
  <si>
    <t>Giro 10</t>
  </si>
  <si>
    <t>Giro 11</t>
  </si>
  <si>
    <t>Giro 12</t>
  </si>
  <si>
    <t>Giro 13</t>
  </si>
  <si>
    <t>Giro 14</t>
  </si>
  <si>
    <t>mayo-2017</t>
  </si>
  <si>
    <t>Giro 15</t>
  </si>
  <si>
    <t>junio-2017</t>
  </si>
  <si>
    <t>Giro 16</t>
  </si>
  <si>
    <t>AGOSTO-2017</t>
  </si>
  <si>
    <t>Giro 17</t>
  </si>
  <si>
    <t>septiembre-2017</t>
  </si>
  <si>
    <t>Giro 18</t>
  </si>
  <si>
    <t>Subcuenta Interventoría y Supervisión</t>
  </si>
  <si>
    <t>6 meses desde la Fecha de Inicio</t>
  </si>
  <si>
    <t>12 meses desde la Fecha de Inicio</t>
  </si>
  <si>
    <t>18 meses desde la Fecha de Inicio</t>
  </si>
  <si>
    <t>Abril-2017</t>
  </si>
  <si>
    <t>24 meses desde la Fecha de Inicio</t>
  </si>
  <si>
    <t>30 meses desde la Fecha de Inicio</t>
  </si>
  <si>
    <t>abril-2018</t>
  </si>
  <si>
    <t>36 meses desde la Fecha de Inicio</t>
  </si>
  <si>
    <t>42 meses desde la Fecha de Inicio</t>
  </si>
  <si>
    <t>48 meses desde la Fecha de Inicio</t>
  </si>
  <si>
    <t>54 meses desde la Fecha de Inicio</t>
  </si>
  <si>
    <t>60 meses desde la Fecha de Inicio</t>
  </si>
  <si>
    <t>66 meses desde la Fecha de Inicio</t>
  </si>
  <si>
    <t>Soporte Contractual</t>
  </si>
  <si>
    <t>enero-30-2017</t>
  </si>
  <si>
    <t>Cuentas MASC</t>
  </si>
  <si>
    <t>Un aporte los cinco (5) primeros Días del Mes de enero y Julio de cada año de ejecución del Contrato. El valor del primer aporte será proporcional al tiempo transcurrido entre la fecha de constitución del Patrimonio Autónomo y el inicio del Mes de enero o julio siguientes, el que ocurra primero.</t>
  </si>
  <si>
    <t>Aporte Enero 6-2017</t>
  </si>
  <si>
    <t>Aporte Enero 30-2017</t>
  </si>
  <si>
    <t>Aporte Julio 05-2017</t>
  </si>
  <si>
    <t>Mayo-2017</t>
  </si>
  <si>
    <t>Aporte Enero  06-2018</t>
  </si>
  <si>
    <t>diciembre de 2017</t>
  </si>
  <si>
    <t>Aporte Enero 30-2018</t>
  </si>
  <si>
    <t>cumplido</t>
  </si>
  <si>
    <t>Cuentas COMPENSACIONES AMBIENTALES</t>
  </si>
  <si>
    <t>Aporte julio 15-2017</t>
  </si>
  <si>
    <t>Aporte Agosto 15-2017</t>
  </si>
  <si>
    <t>Aporte  sept 15-2017</t>
  </si>
  <si>
    <t>Agosto-2017</t>
  </si>
  <si>
    <t>Aporte  oct 15-2017</t>
  </si>
  <si>
    <t>Septiembre-2017</t>
  </si>
  <si>
    <t>Aporte  Nov 15-2017</t>
  </si>
  <si>
    <t>octubre-2017</t>
  </si>
  <si>
    <t>Aporte  Dic 15-2017</t>
  </si>
  <si>
    <t>Noviembre-2017</t>
  </si>
  <si>
    <t>Aporte  Ene 16-2018</t>
  </si>
  <si>
    <t>diciembre-2017</t>
  </si>
  <si>
    <t>Aporte  feb 16-2018</t>
  </si>
  <si>
    <t>Enero-2018</t>
  </si>
  <si>
    <t>aporte de mar -12-2018</t>
  </si>
  <si>
    <t>febrero-2018</t>
  </si>
  <si>
    <t>aporte de abr -19-2018</t>
  </si>
  <si>
    <t>marzo-2018</t>
  </si>
  <si>
    <t>Cuentas REDES</t>
  </si>
  <si>
    <t>Aporte julio 06-2017</t>
  </si>
  <si>
    <t>SUBCUENTA PREDIOS II</t>
  </si>
  <si>
    <t>Predios OTROS SI N.3</t>
  </si>
  <si>
    <t>03/12/2017 y 11 de dic-2017</t>
  </si>
  <si>
    <t>incumplido por fecha</t>
  </si>
  <si>
    <t>enero-2018</t>
  </si>
  <si>
    <t>feb-2018</t>
  </si>
  <si>
    <t>Giro 19</t>
  </si>
  <si>
    <t>Giro 20</t>
  </si>
  <si>
    <t>Giro 21</t>
  </si>
  <si>
    <t>Giro 22</t>
  </si>
  <si>
    <t>Giro 23</t>
  </si>
  <si>
    <t>REGISTRO FOTOGRÁFICO</t>
  </si>
  <si>
    <t>CONSORCIO EPSILON 4G</t>
  </si>
  <si>
    <t>Control semanal de Avance Predial</t>
  </si>
  <si>
    <t>P-CEC-012</t>
  </si>
  <si>
    <t>PS-CEC-01</t>
  </si>
  <si>
    <t xml:space="preserve">SEGUIMIENTO AVANCE PREDIAL </t>
  </si>
  <si>
    <t xml:space="preserve">SEGUIMIENTO AVANCE SOCIO-PREDIAL </t>
  </si>
  <si>
    <t>Descripcion</t>
  </si>
  <si>
    <t>Total</t>
  </si>
  <si>
    <t>Inventario Total</t>
  </si>
  <si>
    <t>Olympus</t>
  </si>
  <si>
    <t>Expedientes recibidos en Interventoria</t>
  </si>
  <si>
    <t>Expedientes recibidos en Interventoría</t>
  </si>
  <si>
    <t>40%</t>
  </si>
  <si>
    <t>Expedientes Pendientes por Presentar</t>
  </si>
  <si>
    <t>Ficha Social Revisada por Interventoría</t>
  </si>
  <si>
    <t>En Revisión por la Interventoría</t>
  </si>
  <si>
    <t>Anulados</t>
  </si>
  <si>
    <t>Avalúos Preliminares Presentados</t>
  </si>
  <si>
    <t>Ficha Social En Revisión</t>
  </si>
  <si>
    <t>Predios con Unidades Sociales</t>
  </si>
  <si>
    <t xml:space="preserve">Avalúos Preliminares En Revisión </t>
  </si>
  <si>
    <t>Unidad Social Residente GCSP-F-013</t>
  </si>
  <si>
    <t>Unidad Social Productiva GCSP-F-014</t>
  </si>
  <si>
    <t>Anulado</t>
  </si>
  <si>
    <t>Otras Unidades Sociales GCSP-F-014</t>
  </si>
  <si>
    <t>No. Unidades sociales</t>
  </si>
  <si>
    <t>Expedientes sin Formatos</t>
  </si>
  <si>
    <t>PARTICIPANTES</t>
  </si>
  <si>
    <t>No se requirió sustracción según acuerdo 0488 del 25-01-17 en el primer proceso de Licenciamiento de la UF1 y 3</t>
  </si>
  <si>
    <t>C. Nueva Túnel de Occ -  S. Jerónimo segundo Tubo del túnel</t>
  </si>
  <si>
    <t>Firmado entre el INVIAS y DEVIMAR el 27-03-17</t>
  </si>
  <si>
    <t>Giro 4 - ajuste</t>
  </si>
  <si>
    <t>abril - 2018</t>
  </si>
  <si>
    <t>mayo- 2018</t>
  </si>
  <si>
    <t>Información a la fecha</t>
  </si>
  <si>
    <t>Otra / Adel (%)</t>
  </si>
  <si>
    <r>
      <rPr>
        <b/>
        <sz val="11"/>
        <color theme="1"/>
        <rFont val="Calibri"/>
        <family val="2"/>
        <scheme val="minor"/>
      </rPr>
      <t>Subdirector Técnico y Operativo:</t>
    </r>
    <r>
      <rPr>
        <sz val="11"/>
        <color theme="1"/>
        <rFont val="Calibri"/>
        <family val="2"/>
        <scheme val="minor"/>
      </rPr>
      <t xml:space="preserve">
Ing. Miguel Ángel Rodríguez Mantilla</t>
    </r>
  </si>
  <si>
    <t>4. ESTADO DE AVANCE PREDIAL -  VER HOJA "PREDIAL"</t>
  </si>
  <si>
    <t>DEL</t>
  </si>
  <si>
    <t>HASTA</t>
  </si>
  <si>
    <t>R-CEC-22</t>
  </si>
  <si>
    <t>aporte de may -19-2018</t>
  </si>
  <si>
    <t>aporte de junio -30-2018</t>
  </si>
  <si>
    <t>may-2018</t>
  </si>
  <si>
    <t>Se autorizó con Resolución MADS 2468 del 29-11-17 para el área solicitada para la proceso mediación de la Licencia de la UF1 y 3 Polígono (Polígono la Frísola - el Polvorín)</t>
  </si>
  <si>
    <t>El 05-05-17 Corantioquia Negó porque No se requiere permiso de ocupación del Cauce NN11, el 22-05-17, Corantioquia Negó por que no se requiere los permisos para los siguientes cauces: NN016, NN14, NN18, NN17, NN20, NN04 y NN05, esta decisión no implican la no ejecución de las obras proyectadas. 
Corantioquia otorgó el 22-05-17 permiso para la Ocupación del Cauce NN06, NN02; el 26-05-17 permiso para ocupación de los cauces Caño el Garabato, NN021 y Cañada Honda; el 28-06-17 permiso para ocupación del Cauce Caño el Cangrejo, el 28-08-17 permiso para ocupación Cauce La Mica, el 23-11-17 permiso para el cauce NN07. el 28-11-17 para el Cauce q. el Sable, el 12-12-17 se otorga ocupación para el cauce Afluente Q. La Frísola (NN1).</t>
  </si>
  <si>
    <t>Aporte junio 30-2018</t>
  </si>
  <si>
    <t>junio de 2018</t>
  </si>
  <si>
    <t>aporte de julio -30-2018</t>
  </si>
  <si>
    <t>jun-2018</t>
  </si>
  <si>
    <t>junio- 2018</t>
  </si>
  <si>
    <t>aporte de agosto -30-2018</t>
  </si>
  <si>
    <t>jul-2018</t>
  </si>
  <si>
    <t>junio-2018</t>
  </si>
  <si>
    <t>ACCIDENTALIDAD</t>
  </si>
  <si>
    <t>Aporte Adicional en Dinero - deuda Subordinada</t>
  </si>
  <si>
    <t>julio-2018</t>
  </si>
  <si>
    <t>agosto-2018</t>
  </si>
  <si>
    <t>agosto - 2018</t>
  </si>
  <si>
    <t>Giro 20%</t>
  </si>
  <si>
    <t>20% Adicional a cargo del Concesionario</t>
  </si>
  <si>
    <t>Mantenimiento de baños portátiles con tercero autorizado</t>
  </si>
  <si>
    <t>aporte de septiembre -30-2018</t>
  </si>
  <si>
    <t>Sep-2018</t>
  </si>
  <si>
    <t>sept-2018</t>
  </si>
  <si>
    <t>sep-2018</t>
  </si>
  <si>
    <t>aporte de octubre -30-2018</t>
  </si>
  <si>
    <t>oct-2018</t>
  </si>
  <si>
    <t>oct-2019</t>
  </si>
  <si>
    <t>pago de intereses del  aporte 15</t>
  </si>
  <si>
    <t>aporte de noviembre -30-2018</t>
  </si>
  <si>
    <t>ajuste al aporte 10 mas rendimientos</t>
  </si>
  <si>
    <t>octubre-2018</t>
  </si>
  <si>
    <t>pago del ajunte al fondeo 10 mas rendimientos</t>
  </si>
  <si>
    <t>noviembre-2018</t>
  </si>
  <si>
    <t>soporte contractual</t>
  </si>
  <si>
    <t>MASC</t>
  </si>
  <si>
    <t>nov-2018</t>
  </si>
  <si>
    <t>Aporte de Dic-2018</t>
  </si>
  <si>
    <t>aporte enero -30-2019</t>
  </si>
  <si>
    <t>VIGENCIAS FUTURAS</t>
  </si>
  <si>
    <t>NOV/2018</t>
  </si>
  <si>
    <t>El Concesionario cumplió con el fondeo No. 4 de acuerdo a lo que establece el contrato No. 014 del 2015, en donde realizó el fondeo en precios corrientes por valor $9.344.000.000 y en pesos constantes $ 7.407.629.067.71 de esta manera se cumple lo del cronograma de pagos de la parte especial del contrato y sobrepasa el valor en pesos constantes en $272.498.824,10</t>
  </si>
  <si>
    <t>Noviembre 2017</t>
  </si>
  <si>
    <t>dic-2018</t>
  </si>
  <si>
    <t>• La Secretaría de Minas del departamento de Antioquia con Resolución 2018060228012 del 14 de junio de 2018 concedió a DEVIMAR autorización temporal con placa TBC-08101 para la explotación de un yacimiento de materiales de construcción en la fuente Q. Seca  Municipio de Sopetran.</t>
  </si>
  <si>
    <t>enero-2019</t>
  </si>
  <si>
    <t>aporte feb -28-2019</t>
  </si>
  <si>
    <t>ene-2019</t>
  </si>
  <si>
    <t>Traslado de redes eléctricas y alumbrado público UF1 y UF3.</t>
  </si>
  <si>
    <t>Aporte Adicional en Dinero -  deuda subordinada</t>
  </si>
  <si>
    <t>febrero-2019</t>
  </si>
  <si>
    <t>aporte marzo -30-2019</t>
  </si>
  <si>
    <t>feb-2019</t>
  </si>
  <si>
    <t>cumplido- aporte parcial</t>
  </si>
  <si>
    <t>marzo-2019</t>
  </si>
  <si>
    <t>Porcentaje de Participación (%)</t>
  </si>
  <si>
    <t>Programado</t>
  </si>
  <si>
    <t>FINAL</t>
  </si>
  <si>
    <t>SISTEMA INTEGRADO DE GESTIÓN</t>
  </si>
  <si>
    <t>PROCESO</t>
  </si>
  <si>
    <t>FORMATO</t>
  </si>
  <si>
    <r>
      <t xml:space="preserve">D-762-2017-1     09/06/17
</t>
    </r>
    <r>
      <rPr>
        <b/>
        <sz val="11"/>
        <rFont val="Arial"/>
        <family val="2"/>
      </rPr>
      <t>EPS4G-0286-17     20/06/17</t>
    </r>
    <r>
      <rPr>
        <sz val="11"/>
        <rFont val="Arial"/>
        <family val="2"/>
      </rPr>
      <t xml:space="preserve">
NO OBJETADO ESPERA VERSION FINAL
</t>
    </r>
    <r>
      <rPr>
        <sz val="11"/>
        <rFont val="Arial"/>
        <family val="2"/>
      </rPr>
      <t xml:space="preserve">
D-500-2018-1   22/02/18
</t>
    </r>
    <r>
      <rPr>
        <b/>
        <sz val="11"/>
        <rFont val="Arial"/>
        <family val="2"/>
      </rPr>
      <t>EPS4G-0207-18   27/03/18</t>
    </r>
    <r>
      <rPr>
        <sz val="11"/>
        <rFont val="Arial"/>
        <family val="2"/>
      </rPr>
      <t xml:space="preserve">
APROBADA VERSIÓN FINAL
</t>
    </r>
  </si>
  <si>
    <t xml:space="preserve">D-2138-2017-1   13/12/17
EPS4G-0040-18   23/01/18
D-166-2018-1   22/01/18
EPS4G-0053-18   29/01/18
D-417-2018-1   14/02/18
EPS4G-0126-18   21/02/18
INVENTARIO DE REDES SECAS
D-480-2018-1   20-02-18
EPS4G-0166-18   12/03/18
Actuaciones 00,16,17,19,24 Y 26
APROBADO
</t>
  </si>
  <si>
    <t>Tramite</t>
  </si>
  <si>
    <t xml:space="preserve">Licencia Ambiental </t>
  </si>
  <si>
    <t>Modificación Licencia Ambiental resolución 00606 del 25-05-18 "Construcción Box Coulvert Polígono la Frísola – el Polvorín UF1"</t>
  </si>
  <si>
    <t>Modificación Licencia Ambiental resolución 00606 del 25-05-18 "ajustes en el trazado de calzada nueva entre el Túnel de Occidente y San Jerónimo e infraestructura asociada"</t>
  </si>
  <si>
    <t>Sustracción DMI asociado a la Licencia Ambiental Resolución 00606 del 25-05-18</t>
  </si>
  <si>
    <t>Sustracción DMI polígono la Frísola - El Polvorín, asociado a la Modificación de Licencia Ambiental Resolución 00606 del 25-05-18</t>
  </si>
  <si>
    <t>Levantamiento de Restricción del Uso y Aprovechamiento de Especies Forestales restringidas de orden Regional asociado a la Licencia Ambiental Resolución 00606 del 25-05-18</t>
  </si>
  <si>
    <t>Levantamiento de Restricción del Uso y Aprovechamiento de Especies Forestales de orden Regional asociado a la  Modificación de la Licencia Ambiental resolución 00606 del 25-05-18 "ajustes en el trazado de calzada nueva entre el Túnel de Occidente y San Jerónimo e infraestructura asociada"</t>
  </si>
  <si>
    <t>Levantamiento de Veda Nacional asociado a la Licencia Ambiental Resolución 00606 del 25-05-18</t>
  </si>
  <si>
    <t>Levantamiento de Veda Nacional polígono la Frísola - El Polvorín, asociado a la Modificación de Licencia Ambiental Resolución 00606 del 25-05-18</t>
  </si>
  <si>
    <t>Levantamiento de Veda Nacional asociado a la  Modificación de la Licencia Ambiental resolución 00606 del 25-05-18 "ajustes en el trazado de calzada nueva entre el Túnel de Occidente y San Jerónimo e infraestructura asociada"</t>
  </si>
  <si>
    <t>EIA Modificación Licencia Ambiental Resolución 00639 del 02 de junio de 2017 - Polígono Fuente de materiales Q. Seca con placa de autorización temporal N° TBC-08101.</t>
  </si>
  <si>
    <t>Sustracción Reserva Ribereña Rio Cauca asociado a la Licencia Ambiental Resolución 00639 del 02-06-18</t>
  </si>
  <si>
    <t>Sustracción Reserva Ribereña Rio Cauca asociado  la Modificación Licencia Ambiental resolución 00639 del 02-06-18 "ajustes en el trazado y solicitud de concesiones"</t>
  </si>
  <si>
    <t xml:space="preserve">Sustracción RRRC Predio requerido para reubicación de la IE Los Almendros </t>
  </si>
  <si>
    <t xml:space="preserve">Autorización Temporal  Fuente de materiales de construcción Q. Seca </t>
  </si>
  <si>
    <t>Levantamiento de Restricción del Uso y Aprovechamiento de Especies Forestales de orden Regional asociado a la Licencia Ambiental Resolución 0639 del 02-06-18</t>
  </si>
  <si>
    <t>Levantamiento de Restricción del Uso y Aprovechamiento de Especies Forestales de orden Regional asociado a la Modificación de la Licencia Ambiental Resolución 0639 del 02-06-18</t>
  </si>
  <si>
    <t>Levantamiento de veda Nacional asociado a la Licencia Ambiental Resolución 00639 del 02-06-17</t>
  </si>
  <si>
    <t>Levantamiento de veda Nacional asociado a la Modificación de la Licencia Ambiental Resolución 00639 del 02-06-17</t>
  </si>
  <si>
    <t>Trámite</t>
  </si>
  <si>
    <t xml:space="preserve">Documento PAGA de Mejoramiento </t>
  </si>
  <si>
    <t xml:space="preserve">Permiso de Aprovechamiento Forestal </t>
  </si>
  <si>
    <t xml:space="preserve">Permiso de Ocupación de Cauce </t>
  </si>
  <si>
    <t xml:space="preserve">Concesión de aguas superficiales </t>
  </si>
  <si>
    <t xml:space="preserve">Levantamiento de Restricción del Uso y Aprovechamiento de Especies Forestales de orden Regional </t>
  </si>
  <si>
    <t xml:space="preserve">Levantamiento de Veda Nacional </t>
  </si>
  <si>
    <t xml:space="preserve">Sustracción Reserva Ribereña Rio Cauca </t>
  </si>
  <si>
    <t>Disposición material sobrante</t>
  </si>
  <si>
    <t xml:space="preserve">Documento PAGA de Rehabilitación </t>
  </si>
  <si>
    <t xml:space="preserve">Permiso de Emisiones Atmosféricas </t>
  </si>
  <si>
    <t xml:space="preserve">Permiso de Ocupaciones de Cauce </t>
  </si>
  <si>
    <t>Vertimientos</t>
  </si>
  <si>
    <t>Materiales de Construcción</t>
  </si>
  <si>
    <t xml:space="preserve"> Disposición material sobrantes: </t>
  </si>
  <si>
    <t>TEMA</t>
  </si>
  <si>
    <t>La ANI, se pronuncia y acepta el período de cura para el tema de la entrega de estados financieros (firma de auditor y revisor fiscal), el concesionario, responde a la ANI, y se subsana el presunto incumplimiento
Se solicita al concesionario allegar pólizas acordes con el otrosí 4 firmado el 26 de abril de 2018, quién las radica el 31/05/18</t>
  </si>
  <si>
    <t>TIPO DE RIESGO</t>
  </si>
  <si>
    <t>Demora en la obtención de las Licencias y/o Permisos Ambientales</t>
  </si>
  <si>
    <t>Sobrecostos derivados de los estudios y diseños.</t>
  </si>
  <si>
    <t>Sobrecostos en la adquisición de predios.</t>
  </si>
  <si>
    <t>Sobrecostos por interferencia de redes.</t>
  </si>
  <si>
    <t>Compensaciones por nuevas tarifas diferenciales</t>
  </si>
  <si>
    <t>Aporte Adicional en Dinero</t>
  </si>
  <si>
    <t>aporte abril -30-2019</t>
  </si>
  <si>
    <t>abril-2019</t>
  </si>
  <si>
    <t>cumplido-  el aporte del periodo anterior cubre los fondeos 18 y 19 del presente año</t>
  </si>
  <si>
    <t>aporte adicional</t>
  </si>
  <si>
    <t xml:space="preserve">PK 0+072 </t>
  </si>
  <si>
    <r>
      <rPr>
        <b/>
        <sz val="11"/>
        <color theme="1"/>
        <rFont val="Calibri"/>
        <family val="2"/>
        <scheme val="minor"/>
      </rPr>
      <t>Unidad Funcional 1 - Mejoramiento de la calzada actual y construcción de calzada nueva entre el Túnel de Occidente y San Jerónimo</t>
    </r>
  </si>
  <si>
    <r>
      <rPr>
        <b/>
        <sz val="11"/>
        <color theme="1"/>
        <rFont val="Calibri"/>
        <family val="2"/>
        <scheme val="minor"/>
      </rPr>
      <t>Unidad Funcional 2.2 - Rehabilitación entre Santa Fe de Antioquia y Cañasgordas</t>
    </r>
  </si>
  <si>
    <t>PR 66+400</t>
  </si>
  <si>
    <t>PR91+440</t>
  </si>
  <si>
    <t xml:space="preserve">REHABILITACIÓN </t>
  </si>
  <si>
    <t>Unidad Funcional 2.1 - Mejoramiento de la calzada actual y construcción de calzada nueva entre San Jerónimo y Santa Fe de Antioquia</t>
  </si>
  <si>
    <t>Se finalizaron actividades en esta unidad funcional.</t>
  </si>
  <si>
    <t>Unidad Funcional 4.2 - Obras de rehabilitación Bolombolo-Santa Fe de Antioquia</t>
  </si>
  <si>
    <t xml:space="preserve">ANLA con Resolución 02472 del 14-12-18 Autorizó la modificación de la Licencia ambiental resolución 0606 asociada al polígono denominado "ajustes al trazado e inclusión de infraestructura asociada." </t>
  </si>
  <si>
    <t>•  ANLA autorizó con resolución 0137 del 08-02-19 la modificación de la Resolución 00639 del 02-06-19 para el polígono "Ajustes al Trazado e inclusión de infraestructura asociada"
• Con oficio 160HX-1905-5491 del 02-05-19 Corantioquia concluyo que el polígono autorizado con la modificación de licencia ambiental no presenta inconsistencias con el POMCA del rio Aurrá.
• Con Radicado ANLA 2019057914-1-000 del 07-05-19 Concesionario remitió copia del oficio 160HX-1905-5491 en cumplimiento del Artículo tercero de la resolución 00137 de 2019.</t>
  </si>
  <si>
    <t xml:space="preserve">ELA :
Interventoría presento la NO Objeción a la Estrategia de Licenciamiento Ambiental Mediante Oficio EPS4G-0027-17 el día 23 de enero de 2017.
EIA 
Con Resolución ANLA 00606 del 25 de mayo de 2017 se otorgó Licencia Ambiental para la Construcción de la UF1 y 3 
Con Resolución ANLA 00639 del 02 de junio de 2017 se otorgó Licencia Ambiental para la Construcción de la UF2,1
Concesionario radicó en la Interventoría el 20 de octubre de 2017  comunicación D-1746-2017-1 en la cual solicitó a la ANLA conceptuar sobre los efectos y el alcance que tiene la Certificación 01013 del 05 de octubre de 2017 sobre la Licencia Ambiental Resolución 00639 la cual autoriza la Construcción de la UF2.1. pendiente que el Concesionario allegue copia del radicado en la ANLA 
PAGA
Con comunicación EPS4G-0335-16 del 14 de septiembre de 2016 se aprobó el documento PAGA de Rehabilitación de la UF4.2, interventoría solicitó presentar nueva versión con la totalidad de los permisos para emitir concepto de No Objeción
No Objeción V2 del documento PAGA de Rehabilitación de la UF2.2 con oficio EPS4G-0234-17 el 23 de mayo de 2017.
Con oficio EPS4G-405-17 radicado el 08 de septiembre de 2017 se dio viabilidad a la ejecución de las actividades de Mejoramiento propuestas por el Concesionario asociadas al PAGA de mejoramiento de la UF1 y 2.1. </t>
  </si>
  <si>
    <t>100 % PRIVADO</t>
  </si>
  <si>
    <t>septiembre-2018</t>
  </si>
  <si>
    <t>Giro adicional 30%</t>
  </si>
  <si>
    <t>junio-2019</t>
  </si>
  <si>
    <t>aporte mayo y junio y jul-2019</t>
  </si>
  <si>
    <t>Cumplió y Anticipó  el giro 21 y parte del giro 22</t>
  </si>
  <si>
    <t>mayo- 2019</t>
  </si>
  <si>
    <t>Cumplió con la totalidad de aportes a la subcuenta y tienen un excedente de $38.468.742,87</t>
  </si>
  <si>
    <t>jun- 2019</t>
  </si>
  <si>
    <t>Cumplió con la totalidad de aportes a la subcuenta y tienen un excedente de $49,893,112,71</t>
  </si>
  <si>
    <t>TOTAL</t>
  </si>
  <si>
    <t>Giro 26</t>
  </si>
  <si>
    <t>Aporte de Agosto 31 -2019</t>
  </si>
  <si>
    <t>MURO 039 PK18+430 NO OBJETADO D-1786-2018-1 21/06/2018
EPS4G-0573-18 16/07/2018
MURO 042 PK21+450-MURO 043 PK20+480 NO OBJETADO   
 D-1851-2018-1 27/06/2018 EPS4G-0545-18 09/07/2018
 MURO 044 PK20+650 NO OBJETADO D-1179-2018-1 27/04/2018
EPS4G-0397-18 25/05/2018
MURO 045 PK21+090 NO OBJETADO D-1314-2018-1 11/05/2018
EPS4G-0425-18 05/06/2018
MURO 047 PK21+800 NO OBJETADO D-637-2018-1 07/03/2018
EPS4G-0202-18 26/03/2018 
MURO 048 PK21+950 - MURO 058 PK23+930 - MURO 093 PK22+300  NO OBJETADO
 D-1863-2018-1 27/06/2018 EPS4G-0600-18 23/07/2018
MURO 049 PK22+200 - MURO 050 PK22+300 NO OBJETADO 
D-1025-2018-1 12/04/2018 EPS4G-0303-18 04/05/2018
MURO 051 PK22+400 NO OBJETADO D-3300-2018-1 12/10/2018
EPS4G-0947-18 29/06/2018
MURO 053 PK22+950 NO OBJETADO D-1654-2018-1 13/06/2018
EPS4G-0508-18 29/06/2018
MURO 054 PK23+180 NO OBJETADO D-1720-2018-1 18/06/2018
EPS4G-0506-18 29/06/2018
MURO 055 PK23+570 NO OBJETADO D-3356-2018-1 18/10/2018
EPS4G-0972-18 15/11/2018
MURO 056 PK23+600 NO OBJETADO D-2242-2017-1 28/12/2018
EPS4G-0029-18 18/01/2018
MURO 057 PK23+720 NO OBJETADO D-1079-2018-1 20/04/2018
EPS4G-0351-18 11/05/2018
MURO 059 PK23+920 NO OBJETADO D-1025-2018-1 12/04/2018
EPS4G-0303-18 04/05/2018
MURO 060 PK28+450 NO OBJETADO D-1941-2018-1 05/07/2018
EPS4G-0616-18 24/07/2018 
MURO 089 20+360 NO OBJETADO 
MURO 090 PK22+780 NO OBJETADO D-1101-2018-1 23/04/2018
EPS4G-0359-18 15/05/2018
PUENTE 029 PK20+380 NO OBJETADO D-1863-2018-1 27/06/2018
EPS4G</t>
  </si>
  <si>
    <t>MURO 001 PK0+250 NO OBJETADO D-2587-208-1 23/08/2018 EPS4G-0780-18 13/09/2018
MURO 002 PK0+580 NO OBJETADO D-2242-2017-1 28/12/2017 EPS4G-0028-18 18/01/2018
ODT 005 PK0+715- ODT 006 PK0+800  NO OBJETADO
 D-855-2018-1 27/03/2018 - EPS4G-0256-18</t>
  </si>
  <si>
    <t xml:space="preserve">PUENTE 001 PK0+160 NO OBJETADO D-1268-201 10/05/2018              
EPS4G-0398-18 25/05/2018                                                                                          
 PUENTE 003 PK1+940 NO OBJETADO D-2100-2018-1 17/07/2018              
EPS4G-0676-18 10/08/2018
D-02-01-20190718-009115 18/07/2019
EPS4G-0893-19 8/08/2019                                                                                            
PUENTE 004 PK 2+100 NO OBJETADO D-1235-2018-1 07/05/2018                        
EPS4G-0399-18 25/05/2018                                                                                          
PUENTE 005 PK2+920 NO OBJETADO D-1235-2018-1 07/05/2018
                 EPS4G-0399-18 25/05/2018                                                                               
PUENTE 006 PK3+320 NO OBJETADO D-2151-2017-1 15/12/17                                          EPS4G-0041-18 23/01/18                                                                                                   
PUENTE 007 PK5+240 NO OBJETADO D-2100-2018-1 17/07/2018                                                           EPS4G-0676-18 10/08/2018                                                                                                 
PUENTE 010 PK 6+040 NO OBJETADO D-1608-2018-1 08/06/2018                                                                                                                                            EPS4G-0505-18 29/06/2018                                                                                           
PUENTE 014 PK7+920 NO OBJETADO D-2151-2017-1 28/12/2017                                            EPS4G-0060-18 01/02/2018                                                                                                 
PUENTE 015 PK8+115 NO OBJETADO D-1606-2018-1 07/06/2018                                      EPS4G0504-18 29/06/2018                                                                                            
PUENTE 017 PK8+404 NO OBJETADO D-1608-2018-1 08/06/2018                                                      EPS4G-505-18 29/06/2018                                                                                   
PUENTE 018 PK8+705 NO OBJETADO  D-2588-2018-1 23/08/2018
EPS4G-0754-18 07/09/2018
PUENTE 022 PK9+777 NO OBJETADO D-1941-2018-1 05/07/2018
EPS4G-0616-18 24/07/2018
PUENTE 023 PK 10+120 
PUENTE 024 PK10+440 NO OBJETADO D-2244-2017-1 20/1/17
EPS4G-0028-18 30/04/2018
PUENTE 042 PK2+300 NO OBJETADO D-1268-2018 10/05/2018
EPS4G-0398-18 25/05/2018
MURO 003 PK0+740 NO OBJETADO D2062-2017-1 01/12/2017
EPS4G-05-79-17 18/12/2017
MURO 004 PK0+810 NO OBJETADO D-2062-2017-1 01/12/17
EPS4G-0579-17 18/12/2017
 MURO 007 PK2+300 NO OBJETADO D-1179-2018-1 27/04/2018
EPS4G-0397-18 25/05/2018
MURO 009 PK2+500 NO OBJETADO D-1786-2018-1 21/06/2018
EPS4G-0573-18 16/07/2018
MURO 010 PK4+390 NO OBJETADO D-1863-2018-1 27/06/2018 
EPS4G-0600-18 23/07/2018
MURO 011 PK4+500 NO OBJETADO D-1341-2018-1 16/05/2018
EPS4G-0424-18 05/06/2018
MURO 012 PK4+880 NO OBJETADO D-1314-2018-1 11/05/2018
EPS4G-0425-18 05/06/2018
MURO 013 PK4+970 NO OBJETADO D-1618-2018-1 08/06/2018
EPS4G-0507-18 29/06/2018
MURO 014 PK5+060 NO OBJETADO D-1654-2018-1 13/06/2018
EPS4G-0508-18 29/06/2018 
MURO 016 PK5+840 NO OBJETADO D-1950-2017-1 15-11-2017
EPS4G-0548-17 28/11/2017
MURO 018 PK6+420 NO OBJETADO D-1786-2018-1 21/06/2018 
EPS4G-0573-18 16/07/2018
MURO 019 PK6+700 NO OBJETADO D-1618-2018-1 08/06/2018
EPS4G-0507-18 29/06/2018
MURO 020 PK7+260 NO OBJETADO D-1786-2018-1 21/06/2018
EPS4G-0573-18 16/07/2018
MURO 021 PK7+500 NO OBJETADO D-1618-2018-1 08/06/2018
EPS4G-0507-18 29/06/2018
MURO 023 PK8+080 NO OBJETADO D-1341-2018-1 16/05/2018
EPS4G-0424-18 05/06/2018 
MURO 024 PK8+160-MURO 025 PK8+280 NO OBJETADO
 D-1341-2018-1 16/05/2018 EPS4G-0424-18 05/06/2018
MURO 026 PK8+690 NO OBJETADO D-1618-2018-1 08/06/2018 
EPS4G-0507-18 29/06/2018
MURO 028 PK8+950 NO OBJETADO D-1341-2018-1 16/05/2018
EPS4G-0424-18 05/06/2018 
MURO 029 PK9+140 NO OBJETADO D-1341-2018-1 16/05/2018
EPS4G-0424-18 05/06/2018
MURO 030 PK9+190-MURO 032 PK9+520-MURO 035 PK10+030 
 NO OBJETADO D-1314-2018-1 11/05/2018 EPS4G-0425-18 05/06/2018
MURO 034 PK29+840 NO OBJETADO D-1786-2018-1 21/06/2018
EPS4G-0573-18 16/07/2018
MURO 036 PK11+280 NO OBJETADO D-1044-2018-1 16/04/2018
EPS4G-0309-18 04/05/2018
MURO 037 PK5+720-MURO 072 PK5+8660-MURO 073 PK5+990
 NO OBJETADO D-2219-2018-1 26/07/2018 - EPS4G-0700-18 16/08/2018 
MURO 134 PK2+400 NO OBJETADO D-1863-2018-1 27/06/2018
EPS4G-0600-18 23/07/2018 
ODT 007 PK0+072-ODT 008 PK0+604 NO OBJETADO
D-1044-2018-1 16/04/2018 - EPS4G-0309-18 04/05/2018
 ODT 009 PK0+736 NO OBJETADO D-2062-2017-1 01/12/2017
EPS4G-0579-7 18/12/2017
ODT 010 PK1+040 NO OBJETADO D-121-2018-1 16/01/2018
EPS4G-0071-18 06/02/2018
ODT 011 PK1+619 NO OBJETADO D-2151-2017-1 13/12/2017 
EPS4G-0041-18 24/01/2018
ODT 014 PK2+606 NO OBJETADO D2242-2017-1 20/01/2018 
EPS4G-0029-18 18/01/2018
ODT 018 PK3+729 NO OBJETADO D-1044-2018-1 16/04/2018
EPS4G-0309-18 04/05/2018
ODT 029 PK6+821 NO OBJETADO D-2565-2018-1 17/08/2018
EPS4G-0734-18 29/08/2018
ODT 055 PK12+410 NO OBJETADO D2062-2017-1 01/12/2017
EPS4G-059-17 18/12/2017
ODT 057 PK12+766 NO OBJETADO D-1044-2018-1 16/04/2018
EPS4G-0309-18 04/05/2018 
</t>
  </si>
  <si>
    <r>
      <t xml:space="preserve">DEV-SAL-INTV-0140-16  19/9/16
</t>
    </r>
    <r>
      <rPr>
        <b/>
        <sz val="11"/>
        <rFont val="Arial"/>
        <family val="2"/>
      </rPr>
      <t>EPS4G-0383-16        14/10/17</t>
    </r>
    <r>
      <rPr>
        <sz val="11"/>
        <rFont val="Arial"/>
        <family val="2"/>
      </rPr>
      <t xml:space="preserve">
EPS4G-0362-16       27-09-16
EPS4G-0361-16       27-09-16
NO OBJETADOS PARCIALMENTE
D-636-2017-1    19/5/17
</t>
    </r>
    <r>
      <rPr>
        <b/>
        <sz val="11"/>
        <rFont val="Arial"/>
        <family val="2"/>
      </rPr>
      <t>EPS4G-0236-17    23/5/17</t>
    </r>
    <r>
      <rPr>
        <sz val="11"/>
        <rFont val="Arial"/>
        <family val="2"/>
      </rPr>
      <t xml:space="preserve">
NO OBJETADO PARCIALMENTE
ÁREA DEL PEAJE CONTINUA OBJETADA
D-02-01-20190403-008157
EPS4G-0505-19  06/05/19
OBSERVACIONES AL DISEÑO
ACTUALIZACION</t>
    </r>
  </si>
  <si>
    <r>
      <t xml:space="preserve">D-788-2017-1  13/6/17
EPS4G-0287-17  20/6/17
APROBADO UF2,1
D-2182-2017-1 18/12/17
</t>
    </r>
    <r>
      <rPr>
        <b/>
        <sz val="11"/>
        <rFont val="Arial"/>
        <family val="2"/>
      </rPr>
      <t>EPS4G-0008-18 11/01/18</t>
    </r>
    <r>
      <rPr>
        <sz val="11"/>
        <rFont val="Arial"/>
        <family val="2"/>
      </rPr>
      <t xml:space="preserve">
SE APRUEBA VERSION FINAL
UF2,1
D-2346-2018-1  03/08/18
EPS4G-0699-18  15/08/18
OBSERVACIONES 
UF 2.2
D-2977-2018-1  11/09/18
EPS4G-0850-18  05/10/18
OBSERVACIONES 
UF 2.2
D-02-01-20190514-008319
EPS4G-0590-19  27/05/19
EPS4G-0591-19  27/05/19
OBSERVACIONES  UF2,2
D-02-01-2019619-008758
EPS4G-0739-19  27/06/19
EPS4G-0591-19  27/05/19
OBSERVACIONES  UF2,2
D-02-01-20190716-009094
EPS4G-0838-19  22/7/19
OBSERVACIONES  UF2,2
ANI 2019-500-021380-1
EPS4G-0819-19  17/07/19
EPS4G-0839-19  22/7/19
OBSERVACIONES  UF2,2</t>
    </r>
  </si>
  <si>
    <r>
      <t xml:space="preserve">
D-2056-2018-1  16/7/18
</t>
    </r>
    <r>
      <rPr>
        <b/>
        <sz val="11"/>
        <rFont val="Arial"/>
        <family val="2"/>
      </rPr>
      <t>EPS4G-0629-18  26/7/18</t>
    </r>
    <r>
      <rPr>
        <sz val="11"/>
        <rFont val="Arial"/>
        <family val="2"/>
      </rPr>
      <t xml:space="preserve">
APROBACION 
VERSION FINAL 
V5
</t>
    </r>
  </si>
  <si>
    <r>
      <t xml:space="preserve">D-2182-2017-1  18/12/17
</t>
    </r>
    <r>
      <rPr>
        <b/>
        <sz val="11"/>
        <rFont val="Arial"/>
        <family val="2"/>
      </rPr>
      <t xml:space="preserve">EPS4G-0022-18  </t>
    </r>
    <r>
      <rPr>
        <sz val="11"/>
        <rFont val="Arial"/>
        <family val="2"/>
      </rPr>
      <t>17/01/18 
OBSERVACIONES
VERSION FINAL UF2,1 Y UF2,2</t>
    </r>
  </si>
  <si>
    <r>
      <t xml:space="preserve">D-03-2018-1  6/08/18
</t>
    </r>
    <r>
      <rPr>
        <b/>
        <sz val="11"/>
        <rFont val="Arial"/>
        <family val="2"/>
      </rPr>
      <t>EPS4G-0677-17  10/8/18</t>
    </r>
    <r>
      <rPr>
        <sz val="11"/>
        <rFont val="Arial"/>
        <family val="2"/>
      </rPr>
      <t xml:space="preserve">
UF2.1
APROBADO VERSION FINAL V5</t>
    </r>
  </si>
  <si>
    <r>
      <t xml:space="preserve">D-1792-2017-1 27/10/17
EPS4G-0498-17 8/11/17
APROBADO COLAS DEL PEAJE
D-2056-2018-1  16/7/18
</t>
    </r>
    <r>
      <rPr>
        <b/>
        <sz val="11"/>
        <rFont val="Arial"/>
        <family val="2"/>
      </rPr>
      <t>EPS4G-0629-18  26/7/18</t>
    </r>
    <r>
      <rPr>
        <sz val="11"/>
        <rFont val="Arial"/>
        <family val="2"/>
      </rPr>
      <t xml:space="preserve">
APROBACION 
VERSION FINAL
V5
</t>
    </r>
  </si>
  <si>
    <r>
      <t xml:space="preserve">CT-DVM-086-16    15/7/16
</t>
    </r>
    <r>
      <rPr>
        <b/>
        <sz val="11"/>
        <rFont val="Arial"/>
        <family val="2"/>
      </rPr>
      <t>EPS4G-0277-16    03/08/16</t>
    </r>
    <r>
      <rPr>
        <sz val="11"/>
        <rFont val="Arial"/>
        <family val="2"/>
      </rPr>
      <t xml:space="preserve">
NO OBJETADO
D-02-01-20190617-008722
EPS4G-0555-19  16/05/19
OBSERVACIONES AL DISEÑO
DEL PAVIMENTO ZONA PEAJE
D-02-01-20190617-008722
EPS4G-0728-19  26/06/19
OBSERVACIONES AL DISEÑO
DEL PAVIMENTO ZONA PEAJE
D-02-01-20190719-009152
EPS4G-0871-19  31/7/19
OBSERVACIONES AL DISEÑO
DEL PAVIMENTO ZONA PEAJE
D-02-01-20190724-009186
EPS4G-0872-19  31/7/19
OBSERVACIONES AL DISEÑO
DEL PAVIMENTO ZONA PEAJE</t>
    </r>
  </si>
  <si>
    <t xml:space="preserve">EPS4G-0029-18   18/01/18
APROBADO
D-2299-2017-1   2/01/18
ESPERA RESPUESTA ESPECIALISTA MODIFICACIÓN PUENTE 014 K7+920
D-121-2018-1   17/01/18
EPS4G-0050-18   29/01/18
Muro 023 K8+080, Muro 36 K11+280, ODT007 K0+072, ODT 008 K0+604, ODT010 K1+040, ODT 018 K3+729, ODT057 K12+766, Puente 001 K0+153 APROBADO
D-122-2018-1   17/01/18
EPS4G-0050-18   29/01/18
modificación de los diseños del puente K10+120 
APROBADO 
D-322-2018-1   07/02/18
EPS4G-0100-18   14/02/18
Modificación de los diseños del puente 042 K2+300, Puente 004 K2+100, Muro 011 K4+500
APROBADO
D-498-2018-1   22/02/18
Modificación muro 013 K4+970 y Puente 005 K2+920
EPS4G-0187-18   21/03/18
APROBADO
D-679-2018-1   12/03/18
Modificación Muro 14 K5+060
EPS4G-201-18   26/3/18
APROBADO
D-635-2018-1   07/03/18
Modificación Puente 015 K8+404
EPS4G-199-18   26/03/18
APROBADO
D-759-2018-1   16/03/18
EPS4G-0241-18   11/04/18
Modificación Muro 019 K6+700, Muro 021 K7+500, Muro 026 K8+690
APROBADO
D-781-2018-1   20/03/18
EPS4G-0240-18   11/04/18
MODIFICACIÓN PUENTE 10 K6+040
APROBADO
D-1314-2018-1  16/05/18
ESPERA RESPUESTA ESPECIALISTA
MODIFICACION  Muro 012 K4+880, Muro 030 K9+190, Muro 035 K10+030, Muro 045 K21+090 y Modificación del diseño estructural del Muro 032 K9+520, Muro 042 K21+450, Muro 043 K20+480 y MURO 044 K21+090
 D-1341-2018-1  16/05/18
ESPERA RESPUESTA ESPECIALISTA
MODIFICACION  Muro 024 K8+160, Muro 028 K8+950, Muro 029 K9+140, Muro 089 K20+360 y Modificación del diseño estructural del Muro 011 K4+500, Muro 023 K8+080 y Muro 025 K8+280. 
D-1606-2018-1  07/06/18
ESPERA RESPUESTA ESPECIALISTA
MODIFICACION   PUENTE 015 K8+115
D-1941-2018-1  5/7/18
EPS4G-0616-18  24/7/18
MODIFICACION ODT029 K6+821
APROBADO                                                                                                                             </t>
  </si>
  <si>
    <t>D-513-2017-1    24-4-17
EPS4G-0192-17    4/05/17 
NO OBJETADO (UF2.1)
D-1817-2017-1   31/10/17
EPS4G-0534-17   20/11/17
NO OBJETADO PARCIAL MODIFICACIÓN
MUROK22+480
D-1950-2017-1   16/11/17
EPS4G-0548-17   27/11/17
NO OBJETADO PARCIAL MODIFICACIÓN
MURO 044 K20+650
D-2023-2017-1  27/11/17
EPS4G-0560-17   11/12/17
MODIFICACIÓN MURO 051 K22+400 Y PUENTE 039 K23+500
D-2242-2017-1   26/12/17
EPS4G-0029-18   18/01/18
 MURO 056 K23+600 ODT 098 K22+050
APROBADO
D-95-2018-1   15/01/18
EPS4G-0049-18   29/01/18
MODIFICACIÓN MURO 042 K21+450, MURO 047 K21+800 ODT 101 K22+520, PUENTE 040 K23+860 UF2,1 
APROBADO
D-2299-2017-1   2/01/18
EPS4G-0059-18   31/01/18
MODIFICACIÓN PUENTE 031 K20+680 UF1
APROBADO
D-321-2018-1   07/02/18
ESPERA RESPUESTA ESPECIALISTA
Modificación de los diseños del Muro 050 K22+300, 049 K22+200, Muro 055 K23+570 Puente 59 K23+920, 35 K22+080
D-431-2018-1   14/02/18
EPS4G-0117-18   19/02/18
MODIFICACIÓN PUENTE 030 K19+500
APROBADO
D-499-2018-1   22/02/18
EPS4G-0187-18   21/03/18
APROBADO
D-679-2018-1   12/03/18
12/03/18 Muro 53 K22+950, Puente 29 K20+380
EPS4G-0201-18   26/03/2018
APROBADO
D-638-2018-1  07/03/18
Modificación taludes y terraplenes calzada derecha
EPS4G-0197-18   23/03/18
OBSERVACIONES
D-637-2018-1   07/03/18
Modificación Puente 040 K23+860, Puente  K20+680, Muro 42 K21+450, Muro 47 K21+800, ODT 101 K22+520
EPS4G-0202-18   26/03/18
APROBADO
D-1079-2018-1   19/04/18
MODIFICACIÓN MURO 057 K23+720
ESPERA RESPUESTA ESPECIALISTA 
D-1101-2018-1   23/04/18
Modificación Muro 090 K22+780, Muro 051 K22+400, Muro 054 K23+180
ESPERA RESPUESTA DEL ESPECIALISTA D-1444-2018-1  26/05/18
ESPERA RESPUESTA ESPECIALISTA
MODIFICACION   PUENTE 033 K21+500 
D-1557-2018-1  1/06/18
ESPERA RESPUESTA ESPECIALISTA
MODIFICACION   PUENTE 028 K19+900
PUENTE 032 K21+220. D-1606-2018-1  07/06/18
ESPERA RESPUESTA ESPECIALISTA
MODIFICACION   PUENTE 035 K22+080
D-1720-2018-1  18/06/18
EPS4G-0506-18  28/6/18
MODIFICACION   MURO 051 K22+400 Y MURO 054 K23+180
APROBADOD-1941-2018-1  5/07/18
EPS4G-0616-18  24/7/18
MODIFICACION   PUENTE 022 K9+777 MURO 060 K28+450
APROBADO                                                                                                                                   
D-3356-2018-1  19/10/18
ESPERA RESPUESTA ESPECIALISTA
MURO 055 K23+570</t>
  </si>
  <si>
    <t>CT-DVM-085-16    15/7/16
EPS4G-0267-16    30/7/16
NO OBJETADO
D-1817-2017-1   31/10/17
EPS4G-0534-17   20/11/17
MODIFICACIÓN ODT 005 K0+715
D-2151-2017-1   15/12/17
EPS4G-0587-17   22/12/17
MODIFICACIÓN ODT 006 K0+800
D-2242-2017-1   26/12/17
EPS4G-0029-18   18/01/18
MODIFICACIÓN MURO 056 K23+600 ODT098 K22+050
APROBADO
D-1443-2018-1  24/05/18
ESPERA RESPUESTA ESPECIALISTA
SOSTENIMIENTO TALUDES Y TERRAPLENES
D-2587-2018-1  23/8/18
RESPUESTA ESPECIALISTA 
MURO 001 K0+250                                                                                          
D-3356-2018-1  19/10/18
ESPERA RESPUESTA ESPECIALISTA
MURO 001 K0+250</t>
  </si>
  <si>
    <t>DEV-SAL-INTV-0221-16    22-12-16
EPS4G-0480-16     27/12/16
D-299-2018-1   16/3/17
EPS4G-0138-17   27/09/17
D-603-2017-1   15/5/17
EPS4G-0247-17   30/5/17
D-808-2019-12  8/2/19
EPS4G-0337-19  18/3/19
OBSERVACIONES UF 4,2</t>
  </si>
  <si>
    <r>
      <t xml:space="preserve">D-602-2017-1  15/5/17
</t>
    </r>
    <r>
      <rPr>
        <b/>
        <sz val="11"/>
        <rFont val="Arial"/>
        <family val="2"/>
      </rPr>
      <t>EPS4G-0232-17  19/05/2017</t>
    </r>
    <r>
      <rPr>
        <sz val="11"/>
        <rFont val="Arial"/>
        <family val="2"/>
      </rPr>
      <t xml:space="preserve">
NO OBJETADO</t>
    </r>
  </si>
  <si>
    <r>
      <t xml:space="preserve">DEV-SAL-INTV-0111-2016      23-8-16
</t>
    </r>
    <r>
      <rPr>
        <b/>
        <sz val="11"/>
        <rFont val="Arial"/>
        <family val="2"/>
      </rPr>
      <t>EPS4G-0325-16        5-09-16</t>
    </r>
    <r>
      <rPr>
        <sz val="11"/>
        <rFont val="Arial"/>
        <family val="2"/>
      </rPr>
      <t xml:space="preserve">
NO OBJETADO
D-855-2018-1   27/03/18
ESPERA RESPUESTA ESPECIALISTA
MODIFICACIÓN ODT 0+715 Y 0+800</t>
    </r>
  </si>
  <si>
    <r>
      <t xml:space="preserve">D-674-2017-1   25/5/17
</t>
    </r>
    <r>
      <rPr>
        <b/>
        <sz val="11"/>
        <rFont val="Arial"/>
        <family val="2"/>
      </rPr>
      <t>EPS4G-0262-17 06/06/17</t>
    </r>
    <r>
      <rPr>
        <sz val="11"/>
        <rFont val="Arial"/>
        <family val="2"/>
      </rPr>
      <t xml:space="preserve">
NO OBJETADO
D-636-2018-1   07/03/18
ODT 016 K3+237, 17 K3+477, 20 K3+960, 25 K5+889, 27 K6+433
EPS4G-0180-18   23/03/18
OBSERVACIONES</t>
    </r>
  </si>
  <si>
    <r>
      <t xml:space="preserve">D-1068-2017-1   24/7/17
</t>
    </r>
    <r>
      <rPr>
        <b/>
        <sz val="11"/>
        <rFont val="Arial"/>
        <family val="2"/>
      </rPr>
      <t>EPS4G-0359-17  08/08/17</t>
    </r>
    <r>
      <rPr>
        <sz val="11"/>
        <rFont val="Arial"/>
        <family val="2"/>
      </rPr>
      <t xml:space="preserve">
NO OBJETADO   UF2,1
D-636-2018-1   07/03/18
ODT 081 K18+005, 094 K21+520, 095 K21+612, 096 K21+708
EPS4G-0180-18   23/03/18
OBSERVACIONES</t>
    </r>
  </si>
  <si>
    <t>DEV-SAL-INTV-0110-2016 18/08/17
EPS4G-0321-16 5-09-16
APROBADO PARCIALMENTE 
DISEÑO GEOMETRICO
PLAN DE OBRAS
D-753-2017-1 8/6/17
EPS4G-0275-17 12/6/17
APROBADO DISEÑO ESPERA VERSION FINAL
D-1442-2017-1  24-05-18
EPS4G-0453-18  13/6/18
OBSERVACIONES ACTUALIZACION ESTUDIO 
REMITEN TOMOS Y CD</t>
  </si>
  <si>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D-481-2018-1   20/02/18
EPS4G-0166-18  12/03/18
Actuaciones 34,44,45,46,47,48,49,50 y 51
APROBADO</t>
    </r>
  </si>
  <si>
    <r>
      <t xml:space="preserve">D-294-2018-1  05/02/18
</t>
    </r>
    <r>
      <rPr>
        <b/>
        <sz val="11"/>
        <rFont val="Arial"/>
        <family val="2"/>
      </rPr>
      <t>EPS4G-0105-18  15/02/18</t>
    </r>
    <r>
      <rPr>
        <sz val="11"/>
        <rFont val="Arial"/>
        <family val="2"/>
      </rPr>
      <t xml:space="preserve">
NO OBJECIÓN PARCIAL CONDICIONADA</t>
    </r>
  </si>
  <si>
    <t>D-920-2017-1     06/07/17
EPS4G-0346-17   21/07/17
OBJETADO (UF2,1)
OBJETADO
OBSERVACIONES
D-2191-2018-1  24/7/18
EPS4G-0673-18  8/8/18
OBSERVACIONES
D-20190530-008512
EPS4G-0640-19  07/06/19
URBANISMO Y PAISAJISMO
OBSERVACIONES
UF2,1
D-20190530-008512
EPS4G-0669-19  13/06/19
URBANISMO Y PAISAJISMO
OBSERVACIONES
UF2,1</t>
  </si>
  <si>
    <t>D-2967-2018-1 13/9/18
EPS4G-0844-18 4/10/18
URBANISMO Y PAISAJISMO
OBSERVACIONES
D-523-2019-1  8/2/19
EPS4G-0257-19  01/03/19
OBSERVACIONES 
D-20190409-007984
EPS4G-0477-19  23/04/19
OBSERVACIONES DE TRANSITO
D-20190509-008279
EPS4G-0543-19  15/5/19
NO OBJECION
ACCESIBILIDAD PARA TODOS
PEAJE, EDIFICIO DE APOYO Y OFICINAS DE ATENCION PROVICIONALES
D-20190530-008509
EPS4G-0641-19
07/06/19
URBANISMO Y PAISAJISMO
OBSERVACIONES
v14
D-20190715-009072
EPS4G-0855-19
30/7/19
URBANISMO Y PAISAJISMO
OBSERVACIONES
SEÑALIZACION</t>
  </si>
  <si>
    <t>DEV-SAL-INTV-0140-2016  19/9/16
EPS4G-0383-16  14/10/17
APROBADO PARCIALMENTE 
EPS4G-0362-16 27-09-16
EPS4G-0361-16 27-09-16
D-400-2018-1   13/02/18
EPS4G-0113-18   19/02/18
MODIFICACIÓN LA ALDEA
APROBADO
D-1719-2018-1 18/09/18
EPS4G-0428-18 06/06/18
OBSERVACIONES 
SAN JERONIMO
D-1719-2018-1  18/06/18
EPS4G-0499-18  28/06/18
OBSERVACIONES 
SAN JERONIMO
D-3010-2018-1  18/09/18
EPS4G-0860-18  08/11/18
OBSERVACIONES 
SAN JERONIMO
D-3384-2018-1  18/12/18
EPS4G-0955-18  08/11/18
EPS4G-0959-18  08/11/18
OBSERVACIONES 
SAN JERONIMO
D-3985-2018-1  30/01/19
EPS4G-0002-19  02/01/19
OBSERVACIONES 
SAN JERONIMO
ANI 2018-500-0393221-1
EPS4G-1053-19  11/12/18
OBSERVACIONES 
SAN JERONIMO
D-291-2019-1  25/01-19
D-374-2019-1  30/01/19
EPS4G-0181-19  18/02/19
OBSERVACIONES 
SAN JERONIMO
D-3867-18-1  06/12/18
EPS4G-0003-19  02/01/19
OBSERVACIONES ALDEA
D-02-01-20190612-008682
EPS4G-0700-19  19/06/19
OBSERVACIONES ALDEA</t>
  </si>
  <si>
    <t>FOTO 1</t>
  </si>
  <si>
    <t>FOTO 2</t>
  </si>
  <si>
    <r>
      <rPr>
        <b/>
        <sz val="11"/>
        <color theme="1"/>
        <rFont val="Calibri"/>
        <family val="2"/>
        <scheme val="minor"/>
      </rPr>
      <t>Permisos Ambientales:</t>
    </r>
    <r>
      <rPr>
        <sz val="11"/>
        <color theme="1"/>
        <rFont val="Calibri"/>
        <family val="2"/>
        <scheme val="minor"/>
      </rPr>
      <t xml:space="preserve"> Residente Ambiental.
</t>
    </r>
    <r>
      <rPr>
        <b/>
        <sz val="11"/>
        <color theme="1"/>
        <rFont val="Calibri"/>
        <family val="2"/>
        <scheme val="minor"/>
      </rPr>
      <t>Gestión Social:</t>
    </r>
    <r>
      <rPr>
        <sz val="11"/>
        <color theme="1"/>
        <rFont val="Calibri"/>
        <family val="2"/>
        <scheme val="minor"/>
      </rPr>
      <t xml:space="preserve"> Residente Social.
</t>
    </r>
    <r>
      <rPr>
        <b/>
        <sz val="11"/>
        <color theme="1"/>
        <rFont val="Calibri"/>
        <family val="2"/>
        <scheme val="minor"/>
      </rPr>
      <t>Gestión Predial:</t>
    </r>
    <r>
      <rPr>
        <sz val="11"/>
        <color theme="1"/>
        <rFont val="Calibri"/>
        <family val="2"/>
        <scheme val="minor"/>
      </rPr>
      <t xml:space="preserve"> Profesionales Prediales.
</t>
    </r>
    <r>
      <rPr>
        <b/>
        <sz val="11"/>
        <color theme="1"/>
        <rFont val="Calibri"/>
        <family val="2"/>
        <scheme val="minor"/>
      </rPr>
      <t>Control de Programación:</t>
    </r>
    <r>
      <rPr>
        <sz val="11"/>
        <color theme="1"/>
        <rFont val="Calibri"/>
        <family val="2"/>
        <scheme val="minor"/>
      </rPr>
      <t xml:space="preserve"> Residentes Técnicos.
</t>
    </r>
    <r>
      <rPr>
        <b/>
        <sz val="11"/>
        <color theme="1"/>
        <rFont val="Calibri"/>
        <family val="2"/>
        <scheme val="minor"/>
      </rPr>
      <t>Compiló:</t>
    </r>
    <r>
      <rPr>
        <sz val="11"/>
        <color theme="1"/>
        <rFont val="Calibri"/>
        <family val="2"/>
        <scheme val="minor"/>
      </rPr>
      <t xml:space="preserve"> Reinel Marín Caro-Auxiliar Técnico.</t>
    </r>
  </si>
  <si>
    <t>Cumplió el aporte del mes de mayo/2019 y realizó el anticipo de los periodos de junio por $923.770.254 y parte de julio. El aporte de Julio es de $852.687.174 y con este aporte lleva $843.955.468,24 quedando un faltante de $8.731.705,76</t>
  </si>
  <si>
    <t>Giro 27</t>
  </si>
  <si>
    <t>Aporte de Septiembre 30 -2019</t>
  </si>
  <si>
    <t>Giro 28</t>
  </si>
  <si>
    <t>Aporte de octubre 31 -2019</t>
  </si>
  <si>
    <t>sep-2019</t>
  </si>
  <si>
    <t>Aporte para cubrir el saldo  pendiente de julio y sus intereses junto con los aportes de los meses de agosto, septiembre, octubre noviembre y diciembre de 2019 quedando un excedente de $107,499 de mes de ref.</t>
  </si>
  <si>
    <t>Giro 29</t>
  </si>
  <si>
    <t>Aporte de Nov 30 -2019</t>
  </si>
  <si>
    <t>Giro 30</t>
  </si>
  <si>
    <t>Aporte de Dic 30 -2019</t>
  </si>
  <si>
    <t>Cumplió los fondeos los esta realizando anticipadamente</t>
  </si>
  <si>
    <t>Aporte anual 2019</t>
  </si>
  <si>
    <t xml:space="preserve">El presupuesto actualizado de redes húmedas obtiene el concepto de NO objeción. </t>
  </si>
  <si>
    <t>Sep-2019</t>
  </si>
  <si>
    <t>Traslado de redes húmedas UF2.1.</t>
  </si>
  <si>
    <t>Dic-2019</t>
  </si>
  <si>
    <t>E</t>
  </si>
  <si>
    <t>P</t>
  </si>
  <si>
    <t>IS</t>
  </si>
  <si>
    <t>SC</t>
  </si>
  <si>
    <t>CA</t>
  </si>
  <si>
    <t>R</t>
  </si>
  <si>
    <t>VF</t>
  </si>
  <si>
    <t>NOV/2019</t>
  </si>
  <si>
    <t>Cumplido</t>
  </si>
  <si>
    <t>9. CONTROL TÉCNICO DE TÚNELES</t>
  </si>
  <si>
    <t>D-2182-2017-1 18/12/17
EPS4G-0022-18 17/01/18 
OBSERVACIONES
D-807-2019-1  28/2/19
EPS4G-0305-19  14/3/19
OBSERVACIONES UF4,1 - 4,2
D-20190409-007982
EPS4G-0478-19  23/04/19
APROBADO UF4,2
OBSERVACIONES UF4,1 V2
D-20190523-008450
EPS4G-0636-19  06/06/19
APROBADO UF 4,1 V2
D-20190620-008778
EPS4G-0830-19  22/07/19
OBSERVACIONES 
SEÑALIZACION
APROBADO UF 4,2
D-02-01-20191210-010888 - 16/12/19
EPS4G-1418-19 - 26/12/19
NO OBJECION UF4,2</t>
  </si>
  <si>
    <t xml:space="preserve">D-1269-2018-1  10/05/18
ESPERA RESPUESTA ESPECIALISTA
Vol. Iv PAVIMENTOS UF4,1
D-808-2019-1  28/2/19
EPS4G-0337-19  18/3/19
OBSERVACIONES UF 4,2
D-907-2019-1  7/3/19
EPS4G-0344-19  19/03/19
OBSERVACIONES UF 4,2
D-20190311-007592
EPS4G-0346-19  19/03/19
OBSERVACIONES UF 4,2
D-20190403-007901
EPS4G-0480-19  23/04/19
EPS4G-0486-19  25/04/19
OBSERVACIONES UF 4,2
D-20190508-008256
EPS4G-0582-19  23/05/19
NO OJECION PAVIMENTOS GEOTECNIA, AMBIENTAL
UF 4,2
D-20190626-008832
EPS4G-0796-19  11/7/19
NO OJECION PAVIMENTOS GEOTECNIA, AMBIENTAL
UF 4,2
EPS4G-0545-19  15/5/19
OBSERVACIONES
DISEÑO MEZCLA ASFALTICA
UF 4,2
D-20190520-008430
D-20190520-008390
EPS4G-0630-19  5/6/19
OBSERVACIONES
DISEÑO MEZCLA ASFALTICA
UF 4,2
D-20190703-008900
EPS4G-0802-19  11/7/19
EPS4G-0818-19  17/7/19
OBSERVACIONES
DISEÑO MEZCLA ASFALTICA
UF 4,2
D-20200120-000154
EPS4G-0122-20  - 3/02/20
NO OBJECION UF4,1
</t>
  </si>
  <si>
    <r>
      <t xml:space="preserve">DEV-SAL-INTV-0140-16    19/9/16
</t>
    </r>
    <r>
      <rPr>
        <b/>
        <sz val="11"/>
        <rFont val="Arial"/>
        <family val="2"/>
      </rPr>
      <t>EPS4G-0383-16    14/10/16</t>
    </r>
    <r>
      <rPr>
        <sz val="11"/>
        <rFont val="Arial"/>
        <family val="2"/>
      </rPr>
      <t xml:space="preserve">
EPS4G-0362-16       27-09-16
EPS4G-0361-16       27-09-16
NO OBJETADOS PARCIALMENTE
D-1269-2018-1
10/05/18
ESPERA RESPUESTA ESPECIALISTA
Vol. II GEOMETRICO UF4,1
D-02-01-20190314-007592
EPS4G-0346-19  19/3/19
OBSERVACIONES UF4,2
D-02-01-20190424-008085
EPS4G-0509-19  06/05/19
OBSERVACIONES UF4,2
D-20190708-008964
EPS4G-0826-19  18/7/19
OBSERVACIONES 
ITS POSTES SOS
APROBADO UF 4,2
D-20190719-009146
EPS4G-0844-19  26/7/19
NO OBJECION  
ITS POSTES SOS
APROBADO UF 4,2
OBSERVACIONES DEL AREA URBANISMO
D-02-01-20191227-011066 - 30/12/19
EPS4G-0040-20 - 09/01/20
OBSERVACIONES UF4.1
D-02-01-20191206-010871 - 9/12/19
EPS4G-1400-19 - 17/12/19
EPS4G-1430-19 - 30/12/19
OBSERVACIONES UF 4,1
D-01-01-20200113-000066 - 14/01/20
EPS4G-0066-20 - 15/01/20
OBSERVACIONES UF4,1</t>
    </r>
  </si>
  <si>
    <t>D-02-01-2019-1213-010923 - 16/12/19
EPS4G-1400-19 - 17/12/19
EPS4G-0053-20 - 13/01/20
OBSERVACIONES UF4,1</t>
  </si>
  <si>
    <t>D-2151-2018-1  19/7/18
EPS4G-0674-18  10/8/18
OBSERVACIONES
D-3070-2018-1  19/9/18
EPS4G-886-18  17/10/18
OBSERVACIONES
D-840-2019-1  04/03/19
EPS4G-0360-19  26/3/019
OBSERVACIONES 
D-02-01-20190417-008058
EPS4G-0517-19  9/5/19
NO OBJECION CONDICIONADA 
EDIFICIO DE APOYO
A LAS OBSERVACIONES DE TRANSITO  DEL URBANISMO
D-02-01-20190618-008744
EPS4G-0733-19  26/06/19
OBSERVACIONES
AL PEAJE PROVISIONAL
D-20190621-008806
EPS4G-0823-19
17/7/19
EDIFICACIONES
(CCO DOS TUNELES - CAFETERIA)
OBSERVACIONES
D-02-01-20190723-009161
EPS4G-0845-19
26/7/19
OBSERVACIONES
AL PEAJE PROVISIONAL
D-02-01-20190812-009389
EPS4G-0845-19
2/9/19
OBSERVACIONES
AL PEAJE PROVISIONAL
D-02-01-20191209-010877 - 16/12/19
EPS4G-1431-19 - 30/12/19
EPS4G-0011-20 - 07/01/20
OBSERVACIONES MODIFICACION EDIFICIO DE APOYO UF3
D-02-01-20191205-010834 - 13/12/19
EPS4G-1425-19 - 27/12/19
EPS4G-0065-20 - 15/01/20
OBSERVACIONES 
CCO EDIFICIOS A-B-C-S</t>
  </si>
  <si>
    <t>Unidad Funcional 4,1</t>
  </si>
  <si>
    <t>Unidad Funcional 4,2</t>
  </si>
  <si>
    <t>FECHA APROBACIÓN</t>
  </si>
  <si>
    <t>31 ENERO DE 2020</t>
  </si>
  <si>
    <t>PK 0+160</t>
  </si>
  <si>
    <t>PK 11+700 Zona del retorno # 1</t>
  </si>
  <si>
    <t>Concretos premezclados</t>
  </si>
  <si>
    <t>ACTIVIDADES CRÍTICAS SEGÚN ANEXO #1 DE MAR 1, POR LA CUARENTENA DEL COVID-19</t>
  </si>
  <si>
    <t>PK 24+300 CD - Box # 106</t>
  </si>
  <si>
    <t>Unidad Funcional 4,1 - Rehabilitación Sector 4.1 Venecia - Peñalisa (Salgar) 8,8 KM</t>
  </si>
  <si>
    <t>PK 0+700</t>
  </si>
  <si>
    <t>o CCO del TUNEL</t>
  </si>
  <si>
    <t>MOVIMIENTO TIERRA o MATERIAL DE DESCOMBRO</t>
  </si>
  <si>
    <t>TEMAS DE CONTROL EN EL PERIODO PUENTES</t>
  </si>
  <si>
    <t>FOTO 3</t>
  </si>
  <si>
    <t>FOTO 4</t>
  </si>
  <si>
    <t>FOTO 5</t>
  </si>
  <si>
    <t>FOTO 6</t>
  </si>
  <si>
    <t>PK 9+200</t>
  </si>
  <si>
    <t>PK 17+300</t>
  </si>
  <si>
    <t>PK 18+800</t>
  </si>
  <si>
    <t>PK 24+150</t>
  </si>
  <si>
    <t>UF-1.0</t>
  </si>
  <si>
    <t>UF-2.1</t>
  </si>
  <si>
    <t>UF-3.0</t>
  </si>
  <si>
    <t>31  ENERO DE 2020</t>
  </si>
  <si>
    <t>6'0%</t>
  </si>
  <si>
    <t>PK 24+400/700 CD</t>
  </si>
  <si>
    <t>Aprobados</t>
  </si>
  <si>
    <t>No Aprobados</t>
  </si>
  <si>
    <t>Avalúos Preliminares Aprobados</t>
  </si>
  <si>
    <t>Avalúos Preliminares No Aprobados</t>
  </si>
  <si>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objeción-n Parcial (falta torre de energía 115 kV, de la UF 2.1.)</t>
    </r>
  </si>
  <si>
    <t>Traslado de redes secas,  UF2.1.</t>
  </si>
  <si>
    <t>PK 0+500</t>
  </si>
  <si>
    <t>PK 5+860</t>
  </si>
  <si>
    <t>PK 18+300</t>
  </si>
  <si>
    <t>Se encuentran estacionadas 2 grúas, una ambulancia y un carro de inspección a fin de prestar los servicios de emergencia, cuando los usuarios o las condiciones  los requieran.</t>
  </si>
  <si>
    <t>PK 0+060</t>
  </si>
  <si>
    <t>PK 0+130</t>
  </si>
  <si>
    <t>Puente PK 1+440 UF 1-  Finalizan acabados en defensas tipo New Jerseys.</t>
  </si>
  <si>
    <t>Puente PK 0+930 UF 1. Acabados de defensas tipo New Jersey, ambos costados.</t>
  </si>
  <si>
    <t>,</t>
  </si>
  <si>
    <t>PK 5+720</t>
  </si>
  <si>
    <t>PK 18+000</t>
  </si>
  <si>
    <t>Puente PK 0+930 UF 1. Vista panorámica Puente construido.</t>
  </si>
  <si>
    <t>Puente PK 1+440 UF 1-  Vista panorámica Puente construido.</t>
  </si>
  <si>
    <t>ACTIVIDADES CRÍTICAS SEGÚN ANEXO #1 DE MAR 1 POR LA CUARENTENA DEL COVID-19</t>
  </si>
  <si>
    <t xml:space="preserve">PK 15+300 </t>
  </si>
  <si>
    <t>PK 14+900</t>
  </si>
  <si>
    <t>ACTIVIDADES DE OPERACIÓN Y MANTENIMIENTO</t>
  </si>
  <si>
    <t>ACTIVIDADES DE OPERACIÓN Y MANTENIMIENTO - UF1</t>
  </si>
  <si>
    <t>ACTIVIDADES DE OPERACIÓN Y MANTENIMIENTO-UF2.1</t>
  </si>
  <si>
    <t>ACTIVIDADES DE OPERACIÓN Y MANTENIMIENTO - UF2,2</t>
  </si>
  <si>
    <t>ACTIVIDADES DE OPERACIÓN Y MANTENIMIENTO - UF3</t>
  </si>
  <si>
    <t>ACTIVIDADES DE OPERACIÓN Y MANTENIMIENTO - UF4</t>
  </si>
  <si>
    <t>PK 0+750</t>
  </si>
  <si>
    <t>Puente PK 0+160 UF 1-  Acabados en módulos de defensa tipo New Jersey.</t>
  </si>
  <si>
    <t>Puente PK 10+440 UF 1-  ESTRIBO 1. Terminado</t>
  </si>
  <si>
    <t>Puente PK 10+440 UF 1- Vista panorámica avance construcción  Puente. Infraestructura terminada.</t>
  </si>
  <si>
    <t>Puente PK 11+110 UF 1-   PILA 2. Desencofrado de Viga Cabezal.</t>
  </si>
  <si>
    <t>Puente PK 11+110 UF 1- Vista panorámica avance construcción Puente.</t>
  </si>
  <si>
    <t>SEGURIDAD VIAL</t>
  </si>
  <si>
    <t>TRABAJOS FINALIZADOS EL 29 DE MAYO DEL 2020</t>
  </si>
  <si>
    <t>Puente PK 0+160 UF 1- Defensa tipo New Jersey terminadas.</t>
  </si>
  <si>
    <t>REUNIONES/ACTIVIDADES</t>
  </si>
  <si>
    <t>PK 0+650/700 CI</t>
  </si>
  <si>
    <t>PK 17+800</t>
  </si>
  <si>
    <t>Excavación / Rellenos de terraplén / Drenajes - CD</t>
  </si>
  <si>
    <t>Reforzamiento y protección talud perfilado - Pavimento rígido, veredal</t>
  </si>
  <si>
    <t>PK 12+850</t>
  </si>
  <si>
    <t>PK 4+500</t>
  </si>
  <si>
    <t>PK 8+400</t>
  </si>
  <si>
    <t>Perfilado de talud (fallado el pasado 22 de enero) - CD</t>
  </si>
  <si>
    <t>PK 10+200</t>
  </si>
  <si>
    <t>Se autorizó mediante Resolución 0692 del 04-04-17 para el primer proceso de Licenciamiento.</t>
  </si>
  <si>
    <t>• ANLA otorgó Licencia Ambiental con Resolución 00606 del 25-05-17 y notificada el 30-05-17. 
• ANLA resolvió con Resolución 00764 del 30-06-17 Recurso de Reposición interpuesto a la Resolución 00606, y con radicado ANLA 2017050989-2-000 del 07-07-17</t>
  </si>
  <si>
    <t xml:space="preserve">ANLA con Resolución 02318 del 14-12-18 ANLA Autorizó la modificación de la Licencia ambiental resolución 0606 asociada al polígono " La frísola - El Polvorín" </t>
  </si>
  <si>
    <t xml:space="preserve">ANLA Otorga Modificación de Licencia Ambiental  02360 Del 02 de diciembre de 2019 y aumento de caudal de vertimiento en la Q. la Frísola </t>
  </si>
  <si>
    <t>Se autorizo según acuerdo del consejo directivo de Corantioquia N° 180ACU-1811-552 del 21-11-18. la sustracción definitiva de  2,258  Ha y temporal de .15Ha 
Con comunicación D-3784-2018-1 radicada en Corantioquia el 30-11-18 Concesionario renunció al derecho de interposición de recurso de reposición contra el acuerdo 180ACU-1811-552, con el propósito de acelerar el trámite de modificación de licencia que se encuentra en proceso  
• Pago por evaluación el 17-12-18 con soporte Corantioquia SF SP926</t>
  </si>
  <si>
    <t>Se autorizó con Resolución Corantioquia 040-RES1705-2420 del 11-05-17 para la Resolución 00606 del 25-05-17.</t>
  </si>
  <si>
    <t>• Corantioquia otorgó con resolución 040-RES1808-4319 del 03-08-18 y notificada el 08-03-18 levantamiento de restricción al uso y aprovechamiento de especies forestales 
• Pago por evaluación el 17-12-18 con soporte Corantioquia SF SP925</t>
  </si>
  <si>
    <t>MADS Autorizó con resolución 2241 del 27-11-18
• Con radicado MADS 00001 del  30-11-18 Concesionario renunció al derecho de interposición de recurso de reposición contra la resolución 2241 del 27-11-18, quedando en firme.</t>
  </si>
  <si>
    <t>Modificación Licencia Ambiental resolución 00639 del 02-06-18 "ajustes en el trazado y solicitud de infraestructura asociada"</t>
  </si>
  <si>
    <t>1'00%</t>
  </si>
  <si>
    <t>MADS Autorizó con resolución 2240 del 27-11-18
Con radicado MADS 00002 del  30-11-18 Concesionario renunció al derecho de interposición de recurso de reposición contra la resolución 2240 del 27-11-18, quedando en firme</t>
  </si>
  <si>
    <t>Acuerdo de coexistencia proyectos superpuestos Autopistas al Mar 1 - Conexión Valles de Aburra - Rio Cauca, asociados a las Licencias Ambientales Resoluciones 00606 del 25-05-18 y 00639 del 02-06-18</t>
  </si>
  <si>
    <t xml:space="preserve">Acuerdo de coexistencia proyectos superpuestos Autopistas al Mar 1 - Conexión Valles de Aburra - Rio Cauca, asociado a las modificaciones de las Licencias Ambientales Resoluciones 00606 del 25-05-17 </t>
  </si>
  <si>
    <t>➢ Concesionario remitió la V4 con comunicado D-02-01-20190315-007696, Interventoría emitió concepto de No Objeción con comunicado EPS4G-0372-19 radicada el 28-03-19 con consecutivo DEVIMAR01-01-20190328013974.</t>
  </si>
  <si>
    <t>Corantioquia autorizó con Resolución 16HX-RES1711-6804 del 30-11-17</t>
  </si>
  <si>
    <t xml:space="preserve">El día 11-09-17 se recibe notificación de la resolución 160HX-RES1709-4795 del 07-09-17 mediante la cual otorgó Concesión de Aguas en el Río Aurrá. Oficio D-1672-2017-1 radicado 09-10-17 mediante el cual se da cumplimiento a los artículos 3 y 5  de la resolución que otorga. Oficio D-1918-2017-1  del 10-11-17 Mediante el cual se radica el PUEAA. </t>
  </si>
  <si>
    <t>Ministerio de Medio Ambiente autorizó con Resolución  2115 del 30-10-17</t>
  </si>
  <si>
    <t xml:space="preserve">El 17-04-17 se realizó mesa de trabajo para actualización del documento PAGA.  Con oficio D-608-2017-1 del 15 -05-17, se radico el documento ajustado. Interventoría emitió concepto de No Objeción al documento con oficio EPS4G-0234-17 el 23-05-17
Se realizó Comité Ambiental el día 12-06-18, donde se revisó la trazabilidad de las comunicaciones radicadas en el Concesionario relacionadas con el cierre ambiental de este PAGA. 
Con comunicación D-2041-2018-1 radicada el 16-07-18 en Interventoría, se presentó información pendiente para continuar con el proceso de evaluación del Cierre Ambiental del PAGA de Rehabilitación de la UF2.2.
Con Comunicación EPS4G-0626-18 (R-4237-2018-1) radicada el 26-07-18 Interventoría consideró que el Concesionario ha realizado las gestiones y actividades pertinentes para efectuar el Cierre Ambiental del PAGA de Rehabilitación. </t>
  </si>
  <si>
    <t>Corpourabá otorgó permiso con Resolución Corpourabá 200-03-20-0228-2017 el 23-02-17.
Con Resolución 200-03-20-01-0543-2 del 17-04-18 Corpourabá suspendió parcialmente un permiso de emisiones atmosféricas fuentes fijas que fue otorgado con resolución 0228 del 23-02-17.</t>
  </si>
  <si>
    <t xml:space="preserve">
➢ Ocupación de Cauce: Corantioquia el 25-07-17 negó al no requerir permiso para ocupación de los cauces Q. Sabaletica y Q. Guasimal.
Corantioquia otorgó permiso de ocupación el 23-08-17 para el cauce de la Q. La Palma, el 21-11-17 permiso para el cauce con expediente HX8-17-51, el 22-11-17 permiso para los cauces con expedientes HX8-17-53, HX8-17-52, HX8-17-54 y HX8-17-55 y el 23-11-17 permiso para los cauces con expedientes HX8-17-49 y HX8-17-58. 
Con Resoluciones 160HX-RES1901-405 del 30-01-19 y 160HX-RES1905-2628 del 27-05-19, Corantioquia autorizó modificaciones de los permisos de ocupación de cauce  de los expedientes HX8-2017-55 y HX8-2017-49, respectivamente.
Corantioquia los días 19, 22 -07-19 al considerar cumplidas y finalizadas las obligaciones del permiso realizó el archivo de los siguientes expedientes de ocupaciones HX8-17-49, HX8-17-53, HX8-17-58, HX8-17-51, HX8-17-54, HX8-17-55, y HX8-17-52. 
Solicitud cierre expediente Ocupación Q. la Palma con radicado 160HX-COE1912-44040 del 23-12-19
Con radicado 160HX-COE1912-42119 del 06-12-19 Concesionario solicitó permisos de ocupación de cauce para los puntos de urgencia por la ola invernal ubicados en el PK10+850, PK44+900, PK13+800, PK26+400 y PK44+100 de la ruta 25B-02 UF4.2 los cuales ya fueron autorizados por Corantioquia en los periodos de junio y  julio de 2020, ver trazabilidad del estado de los trámites en  el anexo 4 del informe mensual de la Interventoría mes de junio y julio de 2020
</t>
  </si>
  <si>
    <t xml:space="preserve">Corantioquia autorizó Concesión de Aguas en el Rio Cauca con Resolución 160CI-RES1701-195 el 12 -01- 17.
Se resolvió recurso de reposición Resolución 160CI-RES1703-1255 del 13-03-17 y notificada el 28-03-17. </t>
  </si>
  <si>
    <t>Corantioquia otorgó permiso con Resolución 040-RES1706-3088 el 22-07-17 y notificada el 29-06-17</t>
  </si>
  <si>
    <t xml:space="preserve">MADS otorgó permiso con Resolución No. 1244 el 20-06-17
El Concesionario con comunicación M&amp;M 0024-18 del 15 de febrero de 2018 y radicado MADS E1-2018-004546, envío alcance información previa solicitada en el Resolución No. 1244 del 20-06-17. </t>
  </si>
  <si>
    <t xml:space="preserve">Terceros autorizados se uso la escombrera Municipal de Santa Fe de Antioquia operada por Disportal Medellín </t>
  </si>
  <si>
    <t>1,2,3,4</t>
  </si>
  <si>
    <t>C. Existente inicio Concesión PK4,1 KM UF3 Cañasgordas  
Ruta   6204
C. Existente Santa Fe de Antioquia - Bolombolo.</t>
  </si>
  <si>
    <t xml:space="preserve">Documento PAGA </t>
  </si>
  <si>
    <t>Proyecto Autopista al Mar 1</t>
  </si>
  <si>
    <t>Escombros: Teniendo en cuenta la medida Preventiva impuesta a la escombrera del municipio de Santa Fe de Antioquia con acta 160HXACT2005-1643 del 14-05-2020, consistente en "Suspensión de obra o actividad; reiterando que la suspensión es inmediata de todo tipo de actividad, hasta tanto se realice evaluación técnica por parte de Corantioquia”, la cual fue legalizada por Corantioquia con Resolución 160HX-RES2005-2744 del 19-05-2020, el Concesionario inició en el mes de junio de 2020 la disposición de los residuos generados de construcción y demolición en la escombrera ubicada en el municipio de San Jerónimo de propiedad del señor Heli Botero cuyo predio cuenta con la viabilidad ambiental y la autorización de la Secretaría Municipal de San Jerónimo (Resolución 038 de 2019), se aclara que los volúmenes de disposición generados en el mes de junio de 2020 seguirán siendo reportados mes vencido tal y como se acordó con la ANI, ya que por el volumen de la información el Concesionario requiere tiempo para el procesamiento de los datos.</t>
  </si>
  <si>
    <t> el 22-08-17 con oficio EPS4G-0370-16 Interventoría dio la No Objeción a la V6 del documento.
 Con comunicación EPS4G-0368-18 el 22-05-18, se dio el concepto de No Objeción al PAGA de O y M V7. 
 Con comunicación EPS4G-0414-18 el 30-05-18 y radicado ANI 2018-409-053521-2, se envió a la ANI el PAGA de Operación y Mantenimiento V7 No Objetado.    
 ANI presentó observaciones al documento PAGA V7 enviado por Interventoría con consecutivo ANI 2018-605-020266-1 del 29-06-18.
 Con comunicado EPS4G-0625-18 radicado el 26-07-18 se consideraron atendidas por parte del Concesionario las observaciones realizadas por la ANI al PAGA V7 y se dio concepto de No Objeción.</t>
  </si>
  <si>
    <t>PK 5+100</t>
  </si>
  <si>
    <t>PK 5+200</t>
  </si>
  <si>
    <t>Imprimación + mezcla asfáltica en caliente - CI</t>
  </si>
  <si>
    <t>PK 8+500</t>
  </si>
  <si>
    <t>Excavación y Llenos (incluye talud perfilado), drenajes - CD</t>
  </si>
  <si>
    <t xml:space="preserve">PK 27+400 </t>
  </si>
  <si>
    <t>Trabajos de excavación, de llenos - Reconstrucción de box # 126 - Sitio cercano a la planta de asfaltos. CD / CI</t>
  </si>
  <si>
    <t>Puente PK 5+540 UF 1 - UF 1 - Finalizan acabados módulos defensas tipo New Jersey ambos costados</t>
  </si>
  <si>
    <t xml:space="preserve">Puente PK 5+540 UF 1 - Finalizan acabados de módulos New Jersey , ambos costados. </t>
  </si>
  <si>
    <t>Puente PK 1+940 UF 1-  -ESTRIBO 1. Instalación de platina y pernos de anclaje para junta de dilatacíon provicional.</t>
  </si>
  <si>
    <t>Puente PK 1+940 UF 1-  ESTRIBO 1. Junta de dilatacíon provicional instalada..</t>
  </si>
  <si>
    <t>Ampliación Puente PK18+700 UF2.1 La Muñóz II. Instalación de pintura baranda vehicular, ambos costados. Finalizado.</t>
  </si>
  <si>
    <t>PK 6+900</t>
  </si>
  <si>
    <t>PK 14+700 CD</t>
  </si>
  <si>
    <t>Llenos, material seleccionado  y redes ITS. - CD</t>
  </si>
  <si>
    <t xml:space="preserve">Inactivo. 
La plataforma de la segunda calzada ya cuenta con la capa intermedia asfáltica tipo MSC-25. Se instalaron redes ITS. También se coloco y extendió la capa intermedia asfáltica, tipo MSC-25. También se construyeron cunetas (con sección triangular o en L), en la parte media entre calzadas. </t>
  </si>
  <si>
    <t>PK 21+300 CI</t>
  </si>
  <si>
    <t>Fecha Consignación</t>
  </si>
  <si>
    <t xml:space="preserve">180 días  desde la fecha de inicio </t>
  </si>
  <si>
    <t xml:space="preserve">360 días  desde la fecha de inicio </t>
  </si>
  <si>
    <t xml:space="preserve">720 días  desde la fecha de inicio </t>
  </si>
  <si>
    <t xml:space="preserve">1080 días  desde la fecha de inicio </t>
  </si>
  <si>
    <t xml:space="preserve">1440 días desde la fecha de inicio </t>
  </si>
  <si>
    <t xml:space="preserve">1800 días  desde la fecha de inicio </t>
  </si>
  <si>
    <t xml:space="preserve">2160 días  desde la fecha de inicio  </t>
  </si>
  <si>
    <t xml:space="preserve">30 días desde la fecha de inicio </t>
  </si>
  <si>
    <t xml:space="preserve">60 días desde la fecha de inicio </t>
  </si>
  <si>
    <t xml:space="preserve">120 días desde la fecha de inicio </t>
  </si>
  <si>
    <t xml:space="preserve">150 días desde la fecha de inicio </t>
  </si>
  <si>
    <t xml:space="preserve">180 días desde la fecha de inicio </t>
  </si>
  <si>
    <t>210 días desde la fecha de inicio</t>
  </si>
  <si>
    <t xml:space="preserve">240 días desde la fecha de inicio </t>
  </si>
  <si>
    <t xml:space="preserve">270 días desde la fecha de inicio </t>
  </si>
  <si>
    <t xml:space="preserve">300 días desde la fecha de inicio </t>
  </si>
  <si>
    <t xml:space="preserve">330 días desde la fecha de inicio </t>
  </si>
  <si>
    <t xml:space="preserve">360 días desde la fecha de inicio </t>
  </si>
  <si>
    <t xml:space="preserve">630 días desde la fecha de inicio </t>
  </si>
  <si>
    <t xml:space="preserve">660 días desde la fecha de inicio </t>
  </si>
  <si>
    <t xml:space="preserve">690 días desde la fecha de inicio </t>
  </si>
  <si>
    <t xml:space="preserve">720 días desde la fecha de inicio </t>
  </si>
  <si>
    <t xml:space="preserve">750 días desde la fecha de inicio </t>
  </si>
  <si>
    <t>realizó aporte adicional</t>
  </si>
  <si>
    <t>Aporte de riesgo compartido</t>
  </si>
  <si>
    <t>Enero-2020</t>
  </si>
  <si>
    <t>Realizo aporte adicional</t>
  </si>
  <si>
    <t>Febrero-2020</t>
  </si>
  <si>
    <t>Marzo-2020</t>
  </si>
  <si>
    <t>Abril-2020</t>
  </si>
  <si>
    <t>Mayo-2020</t>
  </si>
  <si>
    <t>Junio-2020</t>
  </si>
  <si>
    <t>Interventoría y Supervisión</t>
  </si>
  <si>
    <t>Cumplió con 9 días de retraso</t>
  </si>
  <si>
    <t>Mar-2020</t>
  </si>
  <si>
    <t>Dentro de los cinco (5) días siguientes del inicio de cada año corrido contado a partir del inicio de la Etapa de Operación y Mantenimiento</t>
  </si>
  <si>
    <t>Dentro de los primeros  treinta (30) días de cada año calendario contados a partir de la constitución del Patrimonio Autónomo</t>
  </si>
  <si>
    <t>se realizo el ajuste correspondiente quedando un excedente de $2.449.573.50 como parte de interés</t>
  </si>
  <si>
    <t>Dentro de los primeros treinta (30) Días de cada año calendario de ejecución del Contrato, contados a a partir de la constitución del Patrimonio Autónomo</t>
  </si>
  <si>
    <t>incumplió por fecha</t>
  </si>
  <si>
    <t xml:space="preserve">Aporte semestral  y anual de 2019 </t>
  </si>
  <si>
    <t>Aporte semestral 2019</t>
  </si>
  <si>
    <t>cumplió y anticipo el aporte anual de enero de 2020</t>
  </si>
  <si>
    <t>Aporte semestral 2020-01</t>
  </si>
  <si>
    <t>Aporte semestral 2020-02</t>
  </si>
  <si>
    <t>incumplido por fecha. Los intereses fueron pagados en el 28 noviembre 2018 y se relaciona en la sección de intereses.</t>
  </si>
  <si>
    <t>Giro 24</t>
  </si>
  <si>
    <t>Giro 25</t>
  </si>
  <si>
    <t>Giro 25 complemento</t>
  </si>
  <si>
    <t>Aporte de complementario julio 2019</t>
  </si>
  <si>
    <t>Aporte parcial con el pago efectuado el 27 de mayo/2019. Lleva fondeado $843.955.468,24 quedando un faltante de $8.731.705,76. Que se completa con este registro</t>
  </si>
  <si>
    <t>Adicional</t>
  </si>
  <si>
    <t>Giro 31</t>
  </si>
  <si>
    <t>Aporte de enero 31 -2020</t>
  </si>
  <si>
    <t>Cumplió aporte del mes de Enero 2020</t>
  </si>
  <si>
    <t>Giro 32</t>
  </si>
  <si>
    <t>Aporte de Febrero 29 -2020</t>
  </si>
  <si>
    <t>Ene-20</t>
  </si>
  <si>
    <t>incumplido por fecha. Los intereses fueron pagados en el 14 de abril de 2020 y se relaciona en la sección de intereses.</t>
  </si>
  <si>
    <t>Giro 33</t>
  </si>
  <si>
    <t>Aporte de Marzo 31 -2020</t>
  </si>
  <si>
    <t>Feb-20</t>
  </si>
  <si>
    <t>Cumplió aporte del mes de Marzo 2020</t>
  </si>
  <si>
    <t>Giro 34</t>
  </si>
  <si>
    <t>Aporte de Abril 30 -2020</t>
  </si>
  <si>
    <t>Mar-20</t>
  </si>
  <si>
    <t>Cumplió aporte del mes de Abril 2020</t>
  </si>
  <si>
    <t>Giro 35</t>
  </si>
  <si>
    <t>Aporte de Mayo 31 -2020</t>
  </si>
  <si>
    <t>Abr-20</t>
  </si>
  <si>
    <t>Cumplió aporte del mes de Mayo 2020</t>
  </si>
  <si>
    <t>Giro 36</t>
  </si>
  <si>
    <t>Aporte de Junio 30 -2020</t>
  </si>
  <si>
    <t>May-20</t>
  </si>
  <si>
    <t>Cumplió aporte del mes de Junio 2020</t>
  </si>
  <si>
    <t>Giro 37</t>
  </si>
  <si>
    <t>Aporte de Julio 31 -2020</t>
  </si>
  <si>
    <t>Jun-20</t>
  </si>
  <si>
    <t>Cumplió aporte del mes de Julio 2020</t>
  </si>
  <si>
    <t>SUBTOTAL FONDEOS</t>
  </si>
  <si>
    <t>Sección intereses Ambiental</t>
  </si>
  <si>
    <t xml:space="preserve">Intereses Aporte 15 </t>
  </si>
  <si>
    <t>aportes de interés rendimientos sep 2018</t>
  </si>
  <si>
    <t>Intereses Aportes 25-26-27</t>
  </si>
  <si>
    <t>aportes de interés por el faltante de julio aporte de agosto y septiembre</t>
  </si>
  <si>
    <t>pago de intereses de los meses saldo de julio 2019 y de los meses de agosto y sept 2019</t>
  </si>
  <si>
    <t>Intereses Aporte 32</t>
  </si>
  <si>
    <t>pago de intereses del  aporte 32</t>
  </si>
  <si>
    <t>SUBTOTAL INTERESES</t>
  </si>
  <si>
    <t>TOTAL AMBIENTAL</t>
  </si>
  <si>
    <t>Predios ll</t>
  </si>
  <si>
    <t>780 Días desde la fecha de inicio</t>
  </si>
  <si>
    <t>810 Días desde la fecha de inicio</t>
  </si>
  <si>
    <t>840 Días desde la fecha de inicio</t>
  </si>
  <si>
    <t>870 Días desde la fecha de inicio</t>
  </si>
  <si>
    <t>900 Días desde la fecha de inicio</t>
  </si>
  <si>
    <t>930 Días desde la fecha de inicio</t>
  </si>
  <si>
    <t>960 Días desde la fecha de inicio</t>
  </si>
  <si>
    <t>990 Días desde la fecha de inicio</t>
  </si>
  <si>
    <t>1020 Días desde la fecha de inicio</t>
  </si>
  <si>
    <t>1050 Días desde la fecha de inicio</t>
  </si>
  <si>
    <t>incumplido por la aplicación del IPC se realizó con  IPC  de julio y debió aplicarse el de agosto por lo tanto hay un faltante en pesos constantes de $3.108.531.02</t>
  </si>
  <si>
    <t>1080 Días desde la fecha de inicio</t>
  </si>
  <si>
    <t>1110 Días desde la fecha de inicio</t>
  </si>
  <si>
    <t>1140 Días desde la fecha de inicio</t>
  </si>
  <si>
    <t>1170 Días desde la fecha de inicio</t>
  </si>
  <si>
    <t>1200 Días desde la fecha de inicio</t>
  </si>
  <si>
    <t>1230 Días desde la fecha de inicio</t>
  </si>
  <si>
    <t>1260 Días desde la fecha de inicio</t>
  </si>
  <si>
    <t>1290 Días desde la fecha de inicio</t>
  </si>
  <si>
    <t>1320 Días desde la fecha de inicio</t>
  </si>
  <si>
    <t>1350 Días desde la fecha de inicio</t>
  </si>
  <si>
    <t>1380 Días desde la fecha de inicio</t>
  </si>
  <si>
    <t>1410 Días desde la fecha de inicio</t>
  </si>
  <si>
    <t>1440 Días desde la fecha de inicio</t>
  </si>
  <si>
    <t>feb-2020</t>
  </si>
  <si>
    <t>Vigencias</t>
  </si>
  <si>
    <t>Queda Pendiente el diferencial por la variación del IPC que son $30.876.022,79, Incumplido Por Fecha y valor</t>
  </si>
  <si>
    <t>ESPERA RESPUESTA DEL ESPECIALISTA  DE LA INTERVENTORÍA</t>
  </si>
  <si>
    <t>Ampliación Puente PK18+700 UF2.1 La Muñóz II. Instalación de pintura epóxica baranda vehicular. Finalizado.</t>
  </si>
  <si>
    <t>PK 14+400 CD</t>
  </si>
  <si>
    <t>PK 16+900</t>
  </si>
  <si>
    <t>PK 31+270 CD</t>
  </si>
  <si>
    <t>PR 6+700</t>
  </si>
  <si>
    <t>Puente el Paso sobre el Rio Cauca (o puente amarillo)</t>
  </si>
  <si>
    <t>Llenos y ODT # 008 + Disipador - CI</t>
  </si>
  <si>
    <r>
      <rPr>
        <b/>
        <sz val="11"/>
        <rFont val="Arial"/>
        <family val="2"/>
      </rPr>
      <t xml:space="preserve">PUENTE  PK8+115  UF1:  </t>
    </r>
    <r>
      <rPr>
        <sz val="11"/>
        <rFont val="Arial"/>
        <family val="2"/>
      </rPr>
      <t xml:space="preserve">El concesionario inicia actividades el día 03 de juliode 2018, con la construcción de caminos de acceso al sitio de la obra y la marcación topográfica de los caisson. La excavación de los Caisson está terminada con un avance del 122,7%.
</t>
    </r>
    <r>
      <rPr>
        <u/>
        <sz val="11"/>
        <rFont val="Arial"/>
        <family val="2"/>
      </rPr>
      <t>INFRAESTRUCTURA TERMINADA</t>
    </r>
    <r>
      <rPr>
        <sz val="11"/>
        <rFont val="Arial"/>
        <family val="2"/>
      </rPr>
      <t xml:space="preserve">
 En el ESTRIBO 1 se instala el acero de refuerzo y se funden los núcleos de los Caisson 1 y 2, se instala acero de refuerzo de columnas y se funden hasta el nivel de la Viga Cabezal. Se instala acero de refuerzo de la Viga Cabezal y se funde con el segundo tramo del cuerpo del Estribo. En la PILA 1 se instala el acero de refuerzo y se funde el núcleo del Caisson 3 y 4. Se funde Columna 3 de h=0,4m y Columna 4 de h=1,5m, se funde la Viga Cabezal con los topes sísmicos y los pedestales. En la PILA 2 se instala el acero de refuerzo y se funden los núcleos de los caisson 5 y  6, se funde la Columna 5 y 6, se instala acero de refuerzo de la Viga Cabezal y se funde con los topes sísmicos y los pedestales.  En el ESTRIBO 2 se instala el acero de refuerzo y se funde el núcleo de los Caisson 7 y 8.  Se instala acero de refuerzo y encofrado y se funden Columnas 7 y 8. Se instala acero de refuerzo y se funde la Viga Cabezal, topes sísmicos y pedestales y aletas. Se funden las losas de aproximación en el Estribo 1 y el Estribo 2. INFRAESTRUCTURA terminada. 
</t>
    </r>
    <r>
      <rPr>
        <u/>
        <sz val="11"/>
        <rFont val="Arial"/>
        <family val="2"/>
      </rPr>
      <t>SUPERESTRUCTURA TERMINADA</t>
    </r>
    <r>
      <rPr>
        <sz val="11"/>
        <rFont val="Arial"/>
        <family val="2"/>
      </rPr>
      <t xml:space="preserve">
Instalación de cuatro vigas prefabricadas sobre apoyos de neopreno en cada uno de los vanos 1, 2  y 3. Se instalan las pre-losas.; se instala el acero de refuerzo de las losas y se funden incluyendo los diafragmas. Instalación de plataforma y acero de refuerzo voladizo vano 3 y se funde por ambos costados.  Se instala acero de refuerzo y encofrado para New Jersey y se funden por ambos costados.</t>
    </r>
  </si>
  <si>
    <t xml:space="preserve">Granulares + capa asfáltica sobre ODT + Demarcación horizontal </t>
  </si>
  <si>
    <t xml:space="preserve">Mezcla asfáltica en caliente, MSC-25 + Demarcación horizontal </t>
  </si>
  <si>
    <t>ODT # 063 + Estructura granular + Capa asfáltica + Demarcación horizontal - CD</t>
  </si>
  <si>
    <t>PK 15+000 CI</t>
  </si>
  <si>
    <t>Corte de talud y alargue de Box # 071</t>
  </si>
  <si>
    <t>PK 15+400 CD</t>
  </si>
  <si>
    <t>PK 18+400</t>
  </si>
  <si>
    <t xml:space="preserve">RAP (Recycling Asphalt Pavement) </t>
  </si>
  <si>
    <t>Drenajes + Paisajismo - Sitio Piedras Verdes</t>
  </si>
  <si>
    <t>PK 21+900</t>
  </si>
  <si>
    <t>Retorno #2 - Paisajismo</t>
  </si>
  <si>
    <t>FECHA  APROBACIÓN</t>
  </si>
  <si>
    <t>Descripción</t>
  </si>
  <si>
    <t>Ficha Social No Objetada</t>
  </si>
  <si>
    <t>Ficha Social Objetada</t>
  </si>
  <si>
    <t>No Aplica Compensación</t>
  </si>
  <si>
    <t>PK 8+080</t>
  </si>
  <si>
    <t>Mejoramiento - CI</t>
  </si>
  <si>
    <t xml:space="preserve">Las plantas concreteras del PK 13 y del PK 1+200 harán la fabricación de: concretos lanzados, concretos estructurales, morteros de inyección y los concretos simples; según los requerimientos de cada uno de los frentes activos que los requieran. </t>
  </si>
  <si>
    <t>PK 3+400</t>
  </si>
  <si>
    <t>Muro # 037 - TA, Seguridad vial</t>
  </si>
  <si>
    <t>PK 10+750 CI</t>
  </si>
  <si>
    <t>Box Doña Rosa - Excavación mecánica, muro escollera, demolición de negocio</t>
  </si>
  <si>
    <t>Lleno estructural, fallado - Nueva rehabilitación - Monitoreo, CI</t>
  </si>
  <si>
    <t>PK 13+200</t>
  </si>
  <si>
    <t>PK 16+300 CD</t>
  </si>
  <si>
    <t>Box # 072 + Fresado + Granulares CD / CI</t>
  </si>
  <si>
    <t>ESTACIÓN O PLAYA DE PEAJES - ESTRUCTURA METALICA DE CUBIERTA</t>
  </si>
  <si>
    <t xml:space="preserve">PK 2+600 </t>
  </si>
  <si>
    <t>PK 3+200</t>
  </si>
  <si>
    <t>Mejoramiento de calzada existente - CD</t>
  </si>
  <si>
    <t>PK 4+400 CD</t>
  </si>
  <si>
    <t xml:space="preserve">PK 5+800 </t>
  </si>
  <si>
    <t>Muro # 072 - HA, Seguridad vial - CI</t>
  </si>
  <si>
    <t>Material seleccionado (estructura de pavimento flexible) + capa asfáltica + señalización</t>
  </si>
  <si>
    <t>Variante Sopetrán</t>
  </si>
  <si>
    <t>PK 25+900</t>
  </si>
  <si>
    <t>Box culvert # 067 + Cortes / Llenos / Curado de granulares / Mezcla asfáltica -  CD</t>
  </si>
  <si>
    <t xml:space="preserve">PK 0+850 </t>
  </si>
  <si>
    <t>PK 21+300</t>
  </si>
  <si>
    <t>Inactivo. Se continua con la actividad de instalación de paneles de acero, de encofrados y funde canal perimetral. También se funden cunetas en bordes de las calzadas.</t>
  </si>
  <si>
    <t>Traslado de Redes Eléctricas; Alumbrado Público y de Telecomunicaciones UF1 y UF3.</t>
  </si>
  <si>
    <t>Traslado de Redes Húmedas UF1 y UF3</t>
  </si>
  <si>
    <t>Puente PK 5+240 UF 1.  Vista panorámica desde PK menores hacia mayores, acabados finales New Jersey..</t>
  </si>
  <si>
    <t>Puente PK 5+240 UF 1. Acabados defensas tipo New Jersey cara externa e interna, costado izquierdo.</t>
  </si>
  <si>
    <t>PK 31+260/680 CI (nuevo trazado)</t>
  </si>
  <si>
    <t>Aporte 2019</t>
  </si>
  <si>
    <t>Aporte 2018</t>
  </si>
  <si>
    <t>Certificacion</t>
  </si>
  <si>
    <t>Aporte adicional</t>
  </si>
  <si>
    <t>.</t>
  </si>
  <si>
    <t>Ambiental Int</t>
  </si>
  <si>
    <t>C303700071-8477-2310</t>
  </si>
  <si>
    <t>NO Cumplió aporte del mes de Octubre 2020</t>
  </si>
  <si>
    <t>Sep-20</t>
  </si>
  <si>
    <t>Aporte de octubre 31 -2020</t>
  </si>
  <si>
    <t>Giro 40</t>
  </si>
  <si>
    <t>C303700071-8477-2308</t>
  </si>
  <si>
    <t>Cumplió aporte del mes de  Septiembre 2020</t>
  </si>
  <si>
    <t>Ago-20</t>
  </si>
  <si>
    <t>Aporte de Septiembre 30 -2020</t>
  </si>
  <si>
    <t>Giro 39</t>
  </si>
  <si>
    <t>C303700071-8477-2307</t>
  </si>
  <si>
    <t>Cumplió aporte del mes de Agosto 2020</t>
  </si>
  <si>
    <t>Jul-20</t>
  </si>
  <si>
    <t>Aporte de agosto 31 -2020</t>
  </si>
  <si>
    <t>Giro 38</t>
  </si>
  <si>
    <t>Total Establecido</t>
  </si>
  <si>
    <t>No Cumplió</t>
  </si>
  <si>
    <t>Septiembre -2020</t>
  </si>
  <si>
    <t>Aporte anual 2020</t>
  </si>
  <si>
    <t>Giro 6 Anual</t>
  </si>
  <si>
    <t>Giro 10 Semestral</t>
  </si>
  <si>
    <t>Giro 9 Semestral</t>
  </si>
  <si>
    <t>Giro 5 Anual</t>
  </si>
  <si>
    <t>Giro 8 Semestral</t>
  </si>
  <si>
    <t>Giro 4 Anual</t>
  </si>
  <si>
    <t>Giro 7 Semestral</t>
  </si>
  <si>
    <t>Giro 6 Semestral</t>
  </si>
  <si>
    <t>Giro 3 Anual</t>
  </si>
  <si>
    <t>Giro 5 Semestral</t>
  </si>
  <si>
    <t>Giro 4 Semestral</t>
  </si>
  <si>
    <t>Giro 2 Anual</t>
  </si>
  <si>
    <t>Giro 3 Semestral</t>
  </si>
  <si>
    <t>Giro 2 Semestral</t>
  </si>
  <si>
    <t>Giro 1 Semestral</t>
  </si>
  <si>
    <t>Giro 1 Anual</t>
  </si>
  <si>
    <t>Cumplió los fondeos los esta realizando anticipadamente (2 Aportes)</t>
  </si>
  <si>
    <t>sep-2020</t>
  </si>
  <si>
    <t>C303700071-8477-2311</t>
  </si>
  <si>
    <t>Sep-2020</t>
  </si>
  <si>
    <t>Intereses</t>
  </si>
  <si>
    <t>Interventoría y Supervisión Interes</t>
  </si>
  <si>
    <t>C303700071-8477-2313</t>
  </si>
  <si>
    <t>Septiembre-2020</t>
  </si>
  <si>
    <t>C303700071-8477-2309</t>
  </si>
  <si>
    <t>Agosto-2020</t>
  </si>
  <si>
    <t>C303700071-8477-2306</t>
  </si>
  <si>
    <t>Julio-2020</t>
  </si>
  <si>
    <t xml:space="preserve">C303700071-8477-2303 </t>
  </si>
  <si>
    <t xml:space="preserve">C303700071-8477-2301 
</t>
  </si>
  <si>
    <t xml:space="preserve">C303700071-8477-2300 
</t>
  </si>
  <si>
    <t xml:space="preserve">                              TOTAL Aportes EQUITY</t>
  </si>
  <si>
    <t xml:space="preserve">PK 1+800 </t>
  </si>
  <si>
    <t>PK 0+150</t>
  </si>
  <si>
    <t>PK 0+550</t>
  </si>
  <si>
    <t>MEJORAMIENTO DE CALZADA, CI</t>
  </si>
  <si>
    <t>C303700071-8477-2312</t>
  </si>
  <si>
    <t>Cumplió aporte del mes de Octubre 2020</t>
  </si>
  <si>
    <t>Ajuste IPC Aporte de octubre 31 -2020</t>
  </si>
  <si>
    <t>Aporte anual 2020 ajuste IPC</t>
  </si>
  <si>
    <t>60 meses desde la Fecha de Inicio Ajuste IPC</t>
  </si>
  <si>
    <t>UF 1</t>
  </si>
  <si>
    <t>UF 2</t>
  </si>
  <si>
    <t>UF 3</t>
  </si>
  <si>
    <t>UF 4</t>
  </si>
  <si>
    <t>De acuerdo con el programa de trabajo presentado por el concesionario para la UF3.1.D, el concesionario continuó actividades de excavación, de las galerías de conexión peatonal 6 y vehicular 3, de forma adelantada; teniendo en cuenta las fechas de inicio de construcción, no objetadas por la interventoría.</t>
  </si>
  <si>
    <r>
      <rPr>
        <b/>
        <sz val="11"/>
        <rFont val="Arial"/>
        <family val="2"/>
      </rPr>
      <t xml:space="preserve">PUENTE PK23+500 UF2.1. </t>
    </r>
    <r>
      <rPr>
        <sz val="11"/>
        <rFont val="Arial"/>
        <family val="2"/>
      </rPr>
      <t xml:space="preserve">Para este Puente  ya se terminó la etapa de la construcción de la </t>
    </r>
    <r>
      <rPr>
        <u/>
        <sz val="11"/>
        <rFont val="Arial"/>
        <family val="2"/>
      </rPr>
      <t>INFRAESTRUCTURA TERMINADA</t>
    </r>
    <r>
      <rPr>
        <sz val="11"/>
        <rFont val="Arial"/>
        <family val="2"/>
      </rPr>
      <t>: Construcción de los ESTRIBOS 1 y 2. Construcción de las PILAS 1, 2 y 3.
En cuanto a la</t>
    </r>
    <r>
      <rPr>
        <u/>
        <sz val="11"/>
        <rFont val="Arial"/>
        <family val="2"/>
      </rPr>
      <t xml:space="preserve"> SUPERESTRUCTURA TERMINADA</t>
    </r>
    <r>
      <rPr>
        <sz val="11"/>
        <rFont val="Arial"/>
        <family val="2"/>
      </rPr>
      <t xml:space="preserve"> se han realizado las siguientes actividades:  Lanzamiento de cuatro Vigas de L=25m entre el ESTRIBO 2 y la PILA 3, una véz colocados los neoprenos. Se instala el acero de refuerzo de losa se encofra y se funde con una dismesiones L:22.64m A:7,65m. En el tramo entre la PILA 2 y la Pila 3, se realiza el lanzado de las Vigas 9, 10, 11 y 12 de L=35m una véz instalados los neoprenos. Se instalan las pre-losas prefabricadas el acero de refuerzo de la losa y se funde.  En el tramo PILA 1 PILA 2 se instalan los neoprenos y las vigas 5, 6, 7 y 8 de L=35m. En eltramo ESTRIBO 1 - PILA1 se instalan los neoprenos y las Vigas 1, 2, 3 y 4 de L=30m. Se termina de fundir la losa en concreto reforzado  entre el Estribo 1 y  el Estribo 2. Se construyeron los diafragmas. Se termina la construcción de Voladizos por ambos costados. Se termina la construcción de los New Jersey por ambos costados. Se funde losa de aproximación Estribo 2.</t>
    </r>
  </si>
  <si>
    <t>1, 2.1 y 4</t>
  </si>
  <si>
    <t>Acuerdo de coexistencia proyectos superpuestos Autopistas al Mar 1 - Conexión Valles de Aburra - Rio Cauca, asociado a las modificaciones de las Licencias Ambientales Resoluciones 00606 del 25-05-17 y 00639 del 02-06-17</t>
  </si>
  <si>
    <t>Acuerdo superposición INVIAS 
Modificación UF1y3
• Según concepto técnico ANLA N°03835 del 19-01-19 presentado por el grupo evaluador de la ANLA, señaló que en cumplimiento del requerimiento N1 del acta 34 del 20-04-18, el Concesionario aportó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
Modificación UF2.1 
• • ANLA no se pronuncio de forma explicita en la Resolución 00137 del 08-02-19 sobre el  acuerdo de coexistencia de proyectos entre el Concesionario y el INVIAS en el marco del proceso de trámite de solicitud de modificación de la Licencia ambiental Resolución 00639 del 02-06-17.</t>
  </si>
  <si>
    <t xml:space="preserve"> Con comunicado D009710 recibido el 05-09-19 se radicó PAGA de Rehabilitación V3.
 Con comunicado EPS4G-1067-19 radicado en el Concesionario con consecutivo 01-01-20190916015546 el 16-09-19, se presenta concepto de No Objeción a la V3 del PAGA de Rehabilitación de la UF4.2
2. Cierre ambiental: 
 Con comunicado EPS4G-0426-20 radicado vía correo electrónico el 30-04-2020, al considerarse cumplidas las obligaciones ambientales a cargo del Concesionario, quedando pendientes por cumplir las obligaciones ambientales que dependen de los tiempos exigidos por las autoridades ambientales para las actividades de compensación, rehabilitación ecológica, rescate, traslado y reubicación de epifitas y brinzales las cuales
</t>
  </si>
  <si>
    <t>PK 2+300</t>
  </si>
  <si>
    <t>PK 2+600</t>
  </si>
  <si>
    <t>PK 10+950</t>
  </si>
  <si>
    <t>Descapote + corte mecánico + perfilado de talud + sostenimiento - CI y Box gemelo # 057 (canalización de la Qda. La San Juana II)</t>
  </si>
  <si>
    <t>PK 17+650</t>
  </si>
  <si>
    <t>Corte talud (perfilación) - Consolidación, cubrimiento y sostenimiento - CD</t>
  </si>
  <si>
    <r>
      <t>PUENTE PK0+160:</t>
    </r>
    <r>
      <rPr>
        <sz val="11"/>
        <rFont val="Arial"/>
        <family val="2"/>
      </rPr>
      <t xml:space="preserve"> En este Puente se iniciaron actividades el 22 de enero de 2018, con la construcción de caminos de acceso al sitio de las obras y el replanteo topográfico de ubicación de los caissons con coordenadas y cotas. ESTRIBO 1  Caisson 1 h=14,5m  Caisson 2 h=14,0m;  PILA 1  Caisson 3  h= 12,30; Caisson 4  h= 12,50m; Caisson 5  h= 11,82m;  Caisson 6  h= 11,60m; PILA 2  Caisson 7  h= 10,55m, Caisson 8  h= 9,90m, Caisson 9  h= 11,80m, Caisson 10  h= 9,90m; PILA 3  Caisson 11  h= 12,60m, Caisson 12  h= 11,70m, Caisson 13  h= 14,00m, Caisson 14  h= 13,90m. PILA 4: Caisson 15 h=15,3m, Caisson 16 h=16,1m, Caisson 17 h=16,4m, Caisson 18 h=16,03m. ESTRIBO 2 Caisson 19 h=18,6m Caisson 20 h=15,3m. </t>
    </r>
    <r>
      <rPr>
        <u/>
        <sz val="11"/>
        <rFont val="Arial"/>
        <family val="2"/>
      </rPr>
      <t xml:space="preserve">INFRAESTRUCTURA TERMINADA: </t>
    </r>
    <r>
      <rPr>
        <sz val="11"/>
        <rFont val="Arial"/>
        <family val="2"/>
      </rPr>
      <t xml:space="preserve">
Construcción de Caissons, Dados, Columnas en H y Vigas Cabezales en PILA1, PILA 2 y PILA 3. ESTRIBO 2, fundida de Caissons y solado, instalación acero de refuerzo para viga cabezal, pedestales y topes sísmicos, cuerpo del estribo, aletas integradas y se funde. PILA 4, se  instala  acero de refuerzo de los núcleos de los Caissons 15, 16,  17 y 18 y se funden. Se realiza el realce de los Caisson hasta el nivel del dado. Se adecua área para fundir el Dado, se instala plataforma, se  instala acero de refuerzo del Dado, se funde y se instala acero de refuerzo y encofrado  de columna en H y se funde. Se instalan andamios de carga y plataforma acero de refuerzo y se Viga Cabezal y se funde con topes sísmicos y pedestales. ESTRIBO 1: Se funde núcleo de los Caisson 1 y 2. Se instala acero de refuerzo para Viga Cabezal y se funde. Se instala acero de refuerzo de topes sísmicos, pedestales, cuerpo del Estribo, aletas integradas y se funde. Se funden losas de aproximación en los Estribos 1 y 2.
</t>
    </r>
    <r>
      <rPr>
        <u/>
        <sz val="11"/>
        <rFont val="Arial"/>
        <family val="2"/>
      </rPr>
      <t xml:space="preserve">SUPERESTRUCTURA TERMINADA
</t>
    </r>
    <r>
      <rPr>
        <sz val="11"/>
        <rFont val="Arial"/>
        <family val="2"/>
      </rPr>
      <t>Montaje de nuevo lanza Vigas e instalación de mortero de nivelación sobre pedestales. Instalación de Vigas vanos  1, 2, 3, 4 y 5 sobre apoyos de neopreno, construcción de diafragmas, instalación de prelosas y acero de refuerzo de la losa y diafragmas y se funden. Instalación de plataformas y acero de refuerzo para construcción de voladizos vanos 1, 2, 3 y 4 y se funden por ambos costados</t>
    </r>
    <r>
      <rPr>
        <sz val="11"/>
        <color rgb="FFFF0000"/>
        <rFont val="Arial"/>
        <family val="2"/>
      </rPr>
      <t xml:space="preserve">. </t>
    </r>
    <r>
      <rPr>
        <sz val="11"/>
        <rFont val="Arial"/>
        <family val="2"/>
      </rPr>
      <t>Instalación acero de refuerzo y encofrado New Jersey y se funden módulos por ambos costados.  Se termina acabados en módulos fundidos. Pendiente instalación de juntas de dilatación.</t>
    </r>
  </si>
  <si>
    <r>
      <rPr>
        <b/>
        <sz val="11"/>
        <rFont val="Arial"/>
        <family val="2"/>
      </rPr>
      <t xml:space="preserve">PUENTE PK0+930 UF1: </t>
    </r>
    <r>
      <rPr>
        <sz val="11"/>
        <rFont val="Arial"/>
        <family val="2"/>
      </rPr>
      <t xml:space="preserve">El concesionario inicia actividades el día 18 de enero de 2019 con la construcción de caminos de acceso al sitio de las obras, la demarcación topográfica de ubicación de caissons con coordenadas y cotas y con la excavación y construcción de anillos de los caisson.
CONTROL DE EXCAVACIÓN
ESTRIBO 1.Caisson 1 h=20,87m, caisson 2 h= 19,37m
PILA 1. Caisson 3 h=18,4m, caisson 4 h=18,5m
PILA 2. caisson 5 h= 20,4m, caisson 6 h= 18,3m.
ESTRIBO 2.Caisson 7 h=21,01m, caisson 8 h= 19,54m
El avance en excavación y construcción de anillos es del 103,6%.
</t>
    </r>
    <r>
      <rPr>
        <u/>
        <sz val="11"/>
        <rFont val="Arial"/>
        <family val="2"/>
      </rPr>
      <t xml:space="preserve">INFRAESTRUCTURA  TERMINADA
</t>
    </r>
    <r>
      <rPr>
        <sz val="11"/>
        <rFont val="Arial"/>
        <family val="2"/>
      </rPr>
      <t xml:space="preserve">ESTRIBO 1: Se funde núcleos del Caissons 1  y 2. Instalación acero de refuerzo de la Viga Cabezal, pedestales y topes sísmicos, cuerpo del Estribo y se funde. Se funde losa de aproximación Estribo 1.
PILA 1: Se funde núcleo Caisson 3 y 4. Se instala acero de refuerzo de las Columnas y se funden hasta el nivel de Viga Cabezal. Se instala acero de refuerzo de la Viga Cabezal, topes sísmicos y pedestales y se funde.
PILA 2: Se funde núcleo  Caisson 5 y 6. Se nstala acero de refuerzo de Columnas y se funden hasta el nivel de la Viga cabezal.  Se instala acero de refuerzo de la Viga Cabezal,  topes sísmicos , pedestales y se funde.
ESTRIBO 2. Se funde el núcleo de los Caissons 7 y 8.  Se instala acero de refuerzo Viga Cavezal, cuerpo del Estribo  y se funde con los topes sísmicos, los pedestales y aleta izquierda. Se funde losa de aproximación Estribo 2. 
Frente Inactivo.
</t>
    </r>
    <r>
      <rPr>
        <u/>
        <sz val="11"/>
        <rFont val="Arial"/>
        <family val="2"/>
      </rPr>
      <t xml:space="preserve">SUPERESTRUCTURA TERMINADA
</t>
    </r>
    <r>
      <rPr>
        <sz val="11"/>
        <rFont val="Arial"/>
        <family val="2"/>
      </rPr>
      <t>Instalación de mortero de nivelacióin sobre pedestales. Instalación de lanza vigas y vigas sobre apoyos de neopreno en el vano 1 , 2 y 3 y construcción de diafragmas. Se instalan prelosas, acero de refuerzo de la losa y se funden incluyendo los Diafragamas</t>
    </r>
    <r>
      <rPr>
        <sz val="11"/>
        <color rgb="FFFF0000"/>
        <rFont val="Arial"/>
        <family val="2"/>
      </rPr>
      <t xml:space="preserve">. </t>
    </r>
    <r>
      <rPr>
        <sz val="11"/>
        <rFont val="Arial"/>
        <family val="2"/>
      </rPr>
      <t xml:space="preserve"> Instalación de plataformas y acero de refuerzo para construcción de voladizos vanos 1, 2 y 3. Se funden  por ambos costados. Instalación acero de refuerzo y encofrado de New Jersey por ambos costados y se funden. Finalizan acabados.</t>
    </r>
  </si>
  <si>
    <r>
      <rPr>
        <b/>
        <sz val="11"/>
        <color theme="1"/>
        <rFont val="Arial"/>
        <family val="2"/>
      </rPr>
      <t xml:space="preserve">PUENTE PK1+440 UF1: </t>
    </r>
    <r>
      <rPr>
        <sz val="11"/>
        <color theme="1"/>
        <rFont val="Arial"/>
        <family val="2"/>
      </rPr>
      <t xml:space="preserve"> El concesionario inicia actividades el día 26 de noviembre de 2018, con la construcción de caminos de acceso al sitio de la obra y la marcación topográfica de los caisson. En cuanto a la excavación y construcción de los Anillos de los caisoon se lleva el siguiente avance: ESTRIBO 1 caisson 1 h=12m, ESTRIBO 1 Caisson 2 h=9m,PILA 1. Caisson 3 h= 20,15m, caisson 4 h= 20m,PILA 2. caisson 5 h= 15m, caisson 6 h= 14,83m., ESTRIBO 2. Caisson 7 h=22,65m ; Caisson 8 h=20m; Caisson 9 h=22,6m . 
El avance en la excavación y construcción de anillos es del 109,0%. 
</t>
    </r>
    <r>
      <rPr>
        <u/>
        <sz val="11"/>
        <color theme="1"/>
        <rFont val="Arial"/>
        <family val="2"/>
      </rPr>
      <t xml:space="preserve">INFRAESTRUCTURA TERMINADA
</t>
    </r>
    <r>
      <rPr>
        <sz val="11"/>
        <color theme="1"/>
        <rFont val="Arial"/>
        <family val="2"/>
      </rPr>
      <t>ESTRIBO 1 : Instalación acero de refuerzo y fundida de Caisson 1 y 2. Instalación acero de refuerzo de Viga Cabezal, pedestales y cuerpo Estribo. Se funde la Viga Cabezal, cuerpo del estribo, topes sísmicos, pedestales y aletas. Se funde los a de aproximación Estribo 1.</t>
    </r>
    <r>
      <rPr>
        <u/>
        <sz val="11"/>
        <color theme="1"/>
        <rFont val="Arial"/>
        <family val="2"/>
      </rPr>
      <t xml:space="preserve">
</t>
    </r>
    <r>
      <rPr>
        <sz val="11"/>
        <color theme="1"/>
        <rFont val="Arial"/>
        <family val="2"/>
      </rPr>
      <t xml:space="preserve">PILA 1: Se funden los núcleos de los Caisson 3 y 4, se funden columnas hasta el nivel de la Viga Cabezal. Instalación acero de refuerzo de la Viga Cabezal y se funde.
PILA 2:  Se funden los núcleos de los Caisson 5 y 6 y se instala acero de refuerzo de las columnas y se funden, se instala acero de refuerzo la Viga Cabeszal, topes sísmicos y pedestales.. Se funde Viga cabezal.
ESTRIBO 2: Se funden los núcleos de los Caisson 7, 8 y 9. Se instala solado y acero de refuerzo de la Viga Cabezal, topes sísmicos y pedestales y se funde. Se funde losa de aproximación Estribo 2.
</t>
    </r>
    <r>
      <rPr>
        <u/>
        <sz val="11"/>
        <color theme="1"/>
        <rFont val="Arial"/>
        <family val="2"/>
      </rPr>
      <t xml:space="preserve">SUPERESTRUCTURA TERMINADA
</t>
    </r>
    <r>
      <rPr>
        <sz val="11"/>
        <color theme="1"/>
        <rFont val="Arial"/>
        <family val="2"/>
      </rPr>
      <t>Montaje de lanza Vigas e instalación de mortero de nivelación sobre pedestales. Instalación de Vigas sobre apoyos de neopreno , prelosas, construcción de diafragmas y acero de refuerzo de las losas en vanos 1, 2 y 3 y se funden. Instalación de plataforma y acero de refuerzo de voladizos vanos  1, 2 y 3 y se funden por ambos costados.</t>
    </r>
    <r>
      <rPr>
        <sz val="11"/>
        <color rgb="FFFF0000"/>
        <rFont val="Arial"/>
        <family val="2"/>
      </rPr>
      <t xml:space="preserve"> </t>
    </r>
    <r>
      <rPr>
        <sz val="11"/>
        <rFont val="Arial"/>
        <family val="2"/>
      </rPr>
      <t>Instalación acero de refuerzo y encofrado  New Jersey por ambos costados vanos 1, 2 y 3 y se funden. Finalizan acabados.</t>
    </r>
  </si>
  <si>
    <r>
      <rPr>
        <b/>
        <sz val="11"/>
        <color theme="1"/>
        <rFont val="Arial"/>
        <family val="2"/>
      </rPr>
      <t xml:space="preserve">PUENTE PK1+940 UF1: </t>
    </r>
    <r>
      <rPr>
        <sz val="11"/>
        <color theme="1"/>
        <rFont val="Arial"/>
        <family val="2"/>
      </rPr>
      <t xml:space="preserve"> El concesionario inicia actividades el día 07 de junio de 2018, con la construcción de caminos de acceso al sitio de la obra y la marcación topográfica de los caisson. En cuanto a la excavación y construcción de los Anillos de los caisoon se lleva el siguiente avance: ESTRIBO 1 caisson 1 h=25,91m, ESTRIBO 1 Caisson 2 h=24,04m, PILA 1 Caisson 3 h=18,82m, PILA 1 Caisson 4 h=19,2m, PILA 1 Caisson 5 h=18,5m. Pila 1 Caisson 6 h= 18,6m, ESTRIBO 2: Caisson 7 h=10m, Caisson 8 h=10m.  El avance en la excavación y construcción de anillos es del 81,5%.  
</t>
    </r>
    <r>
      <rPr>
        <u/>
        <sz val="11"/>
        <color theme="1"/>
        <rFont val="Arial"/>
        <family val="2"/>
      </rPr>
      <t xml:space="preserve">INTRAESTRUCTURA 
</t>
    </r>
    <r>
      <rPr>
        <sz val="11"/>
        <color theme="1"/>
        <rFont val="Arial"/>
        <family val="2"/>
      </rPr>
      <t xml:space="preserve">ESTRIBO 1. Se funden los núcleos de los Caissons 1 y 2, se instala acero de refuerzo de la Viga Cabezal y se funde. Se instalan los aisladores de neopreno. </t>
    </r>
    <r>
      <rPr>
        <sz val="11"/>
        <rFont val="Arial"/>
        <family val="2"/>
      </rPr>
      <t xml:space="preserve">Se instala acero de refuerzo de la dovela sobre Estribo. </t>
    </r>
    <r>
      <rPr>
        <sz val="11"/>
        <color rgb="FFFF0000"/>
        <rFont val="Arial"/>
        <family val="2"/>
      </rPr>
      <t>I</t>
    </r>
    <r>
      <rPr>
        <sz val="11"/>
        <rFont val="Arial"/>
        <family val="2"/>
      </rPr>
      <t>nstalación acero de refuerzo muro espaldar y aletas Estribo 1 y se funden.  Se instala acero de refuerzo y se funde losa de aproximación Estribo 1.
PILA 1: Se instala acero de refuerzo de los núcleos de los Caissons 3, 4, 5 y 6. Se realzan Caisson hasta nivel de Dado. Se instala plataforma e instalación de acero de refuerzo del Dado y se funde. Se instala acero de refuerzo y encofrado de columnas y se funde. 
ESTRIBO 2: Se funde el núcleo de los caissons 7 y 8. Instalación acero de refuerzo para Viga Cabezal y se funde. Se instalan los aisladores sísmicos. Se instala acero de refuerzo y se funde losa de aproximación Estribo 2.</t>
    </r>
    <r>
      <rPr>
        <sz val="11"/>
        <color theme="1"/>
        <rFont val="Arial"/>
        <family val="2"/>
      </rPr>
      <t xml:space="preserve">
</t>
    </r>
    <r>
      <rPr>
        <u/>
        <sz val="11"/>
        <color theme="1"/>
        <rFont val="Arial"/>
        <family val="2"/>
      </rPr>
      <t>SUPERESTRUCTURA</t>
    </r>
    <r>
      <rPr>
        <sz val="11"/>
        <color theme="1"/>
        <rFont val="Arial"/>
        <family val="2"/>
      </rPr>
      <t xml:space="preserve">
Se instala plataforma e instalación acero de refuerzo  Dovela sobre Pila y Dovelas 1. Se funde zona inferior. Se instala acero de refuerzo y encofrado de los muros de las Dovelas y se funden. Se instala acero de refuerzo y encofrado de la losa superior de las dovelas y se funde. Instalación de carros de avance, plataforma y acero de refuerzo y encofrad para construcción de Dovelas N°2 y se funde. Desplazamientos carros de avance e instalación acero de refuerzo y encofrado para Dovelas N°3, 4, 5 6, 7, 8, 9 y 10 y se funden; incluyendo el tensionamiento de los cables en cada una de las Dovelas.  Se realiza desistalacin y retiro de carros de avance..  Instalación acero de refuerzo y encofrado Dovelas sobre Estribos 1 y 2. y  se funden </t>
    </r>
    <r>
      <rPr>
        <sz val="11"/>
        <rFont val="Arial"/>
        <family val="2"/>
      </rPr>
      <t>.Instalación acero de refuerzo y encofrado aletas y muro espaldar Estribo 2 y se funden.</t>
    </r>
    <r>
      <rPr>
        <sz val="11"/>
        <color rgb="FFFF0000"/>
        <rFont val="Arial"/>
        <family val="2"/>
      </rPr>
      <t xml:space="preserve"> </t>
    </r>
    <r>
      <rPr>
        <sz val="11"/>
        <rFont val="Arial"/>
        <family val="2"/>
      </rPr>
      <t>Instalación acero de refuerzo y encofrado New Jersey por ambos costados y se funden. Se finaliza acabados de módulos fundidos por ambos costados. 
Instalación de pernos de anclaje para juntas de dilatación  provicional, entre los Estribos y el Tablero. Falta instalar la carpeta asfáltica.</t>
    </r>
  </si>
  <si>
    <r>
      <rPr>
        <b/>
        <sz val="11"/>
        <color theme="1"/>
        <rFont val="Arial"/>
        <family val="2"/>
      </rPr>
      <t>PUENTE PK2+100 UF1:</t>
    </r>
    <r>
      <rPr>
        <sz val="11"/>
        <color theme="1"/>
        <rFont val="Arial"/>
        <family val="2"/>
      </rPr>
      <t xml:space="preserve"> El concesionario inicia actividades el día 14 de febrero de 2018, con la construcción de caminos de acceso al sitio de la obra y la marcación topográfica de los caisson. En cuanto a la excavación y construcción de los Anillos de los caisson se lleva el siguiente avance:ESTRIBO 1:caisson 1 h=13.20 m;  caisson 2 h=13.09m. PILA 1:  caisson 3 h=17.90m; caisson 4 h=17,35m;  PILA 2: caisson 5=18,45m; caisson  6 h=16,5m,  ESTRIBO 2 Caissson 7 h=12.28m;  caissson 8 h=11.44m.  El avance en la excavación y fundida de anillos es del 110,9%. 
</t>
    </r>
    <r>
      <rPr>
        <u/>
        <sz val="11"/>
        <color theme="1"/>
        <rFont val="Arial"/>
        <family val="2"/>
      </rPr>
      <t xml:space="preserve">INFRAESTRUCTURA TERMINADA
</t>
    </r>
    <r>
      <rPr>
        <sz val="11"/>
        <color theme="1"/>
        <rFont val="Arial"/>
        <family val="2"/>
      </rPr>
      <t xml:space="preserve">ESTRIBO 1: Se funden los núcleos de los Caisson 1 y 2, la Viga Cabezal, cuerpo del Estribo, topes sísmicos, pedestales y aletas integradas.
PILA 1: Se funden los núcleos de los Caisson 3 y 4, las columnas, Viga Cabezal, topes sísmicos y pedestales. Se instala el lanza vigas y las Vigas 1,2,3 y 4 del vano 1.
PILA 2: Se funde el núcleo del Caisson 5 y  6 y las Columnas. Se instala plataforma para construir Viga Cavezal, se instala acero de refuerzo y se funde con topes sísmicos y pedestales.
ESTRIBO 2: Se funden los núcleos de los Caisson 7 y 8,  las columnas, se instala acero de refuerzo de la Viga Cabezal y se funde incluyendo topes sísmicos y pedestales. Se instala acero de refuerzo del último tramo del estribo y se funde. Se funde losa aproximación Estribos 1 y  2.
</t>
    </r>
    <r>
      <rPr>
        <u/>
        <sz val="11"/>
        <color theme="1"/>
        <rFont val="Arial"/>
        <family val="2"/>
      </rPr>
      <t xml:space="preserve">SUPERESTRUCTURA TERMINADA
</t>
    </r>
    <r>
      <rPr>
        <sz val="11"/>
        <color theme="1"/>
        <rFont val="Arial"/>
        <family val="2"/>
      </rPr>
      <t>VANO ESTRIBO 1 - PILA 1: Instalación de vigas 1, 2, 3 y 4 con neoprenos en los apoyos. Instalación de prelosas, instalación de acero de refuerzo de la losa y fundida de la losa y diafragma. Se instala acero de refuerzo para los voladizos ambos costados y se funden. Se instala acero de refuerzo de New Jersey.
VANO PILA 1 -PILA 2: Instalación de vigas 5, 6, 7 y 8 con neoprenos en los apoyos e instalación de prelosas y acero de refuerzo de la losa y diafragmas y se funde. Se instala acero de refuerzo para los New Jersey.
VANO PILA 2 - ESTRIBO 2: Instalación de vigas 9, 10, 11 y 12 con neoprenos en los apoyos e instalación de prelosas y fundida de diafragma. Se instala acero de refuerzo de la losa y se funde. Instalación de plataforma y acero de refuerzo para voladizos C.D y C.I y se funden. Se instala acero de refuerzo y encofrado y se funden tramos de New jersey por ambos costados. Se termina de construir los New Jersey por ambos costados.</t>
    </r>
  </si>
  <si>
    <r>
      <rPr>
        <b/>
        <sz val="11"/>
        <color theme="1"/>
        <rFont val="Arial"/>
        <family val="2"/>
      </rPr>
      <t>PUENTE PK2+300 UF1:</t>
    </r>
    <r>
      <rPr>
        <sz val="11"/>
        <color theme="1"/>
        <rFont val="Arial"/>
        <family val="2"/>
      </rPr>
      <t xml:space="preserve"> El concesionario inicia actividades el día 01 de marzo de 2018, con la construcción de caminos de acceso al sitio de la obra y la marcación topográfica de los caisson. La excavación de los caisson queda finalizada. 
</t>
    </r>
    <r>
      <rPr>
        <u/>
        <sz val="11"/>
        <color theme="1"/>
        <rFont val="Arial"/>
        <family val="2"/>
      </rPr>
      <t xml:space="preserve">INFRAESTRUCTURA TERMINADA
</t>
    </r>
    <r>
      <rPr>
        <sz val="11"/>
        <color theme="1"/>
        <rFont val="Arial"/>
        <family val="2"/>
      </rPr>
      <t xml:space="preserve">ESTRIBO 1: Se funden los núcleos de los Caissons 1 y 2, la Viga Cabezal, cuerpo del Estribo, pedestales y topes sísmicos. Se funde losa de aproximación.
PILA 1: Se funden los núcleos de los Caisson 3 y 4 y las Columnas. Se funde la Viga Cabezal, topes sísmicos y pedestales.
PILA 2: Se funden núcleos de los Caisson 5 y 6 y se instala acero de refuerzo de las Columnas y se funden hasta el nivel de inicio de la Viga Cabezal. Se instala acero de refuerzo de la Viga Cabezal y se funde.
ESTRIBO 2: Se funden los núcleos de los Caisson 7 y 8, el Estribo con Viga cabezal, topes sísmicos, pedestales y aletas integradas. Se funde losa de aproximación.
</t>
    </r>
    <r>
      <rPr>
        <u/>
        <sz val="11"/>
        <color theme="1"/>
        <rFont val="Arial"/>
        <family val="2"/>
      </rPr>
      <t xml:space="preserve">SUPERESTRUCTURA
</t>
    </r>
    <r>
      <rPr>
        <sz val="11"/>
        <color theme="1"/>
        <rFont val="Arial"/>
        <family val="2"/>
      </rPr>
      <t xml:space="preserve"> VANO ESTRIBO 1 - PILA 1: Instalación de Vigas 1, 2, 3 y 4 con neoprenos en los apoyos, instalación de prelosas, acero de refuerzo de la losa y se funde. Instalación acero de refuerzo y plataforma para voladizos.
VANO PILA 1 - PILA 2: Instalación de Vigas 5, 6, 7 y 8 con neoprenos en los apoyos e instalación de prelosas y acero de refuerzo de la losa y se funde. Instalación acero de refuerzo para New Jersey.
VANO PILA 2 - ESTRIBO 2: Instalación de Vigas 9, 10, 11 y 12 con neoprenos en los apoyos. Se funde Diafragma, se instalan prelosas y acero de refuerzo de la losa y se funde. Se instala plataforma y acero de refuerzo para voladizos por ambos costados y se funden. Instalación de acero de refuerzo, encofrado y fundida de tramos de New Jersey por ambos costados. New Jersey terminados.</t>
    </r>
  </si>
  <si>
    <r>
      <rPr>
        <b/>
        <sz val="11"/>
        <color theme="1"/>
        <rFont val="Arial"/>
        <family val="2"/>
      </rPr>
      <t>PUENTE PK2+920 UF1:</t>
    </r>
    <r>
      <rPr>
        <sz val="11"/>
        <color theme="1"/>
        <rFont val="Arial"/>
        <family val="2"/>
      </rPr>
      <t xml:space="preserve"> El concesionario inicia actividades el día 22 de octubre de 2018, con la construcción de caminos de acceso al sitio de la obra y la marcación topográfica de los caisson. En cuanto a la excavación y construcción de los Anillos de los caisson se lleva el siguiente avance:ESTRIBO 1: Caisson 1,  h=16,31m;   Caisson 2, h= 17.65m. PILA 1:  Caisson 3 h=14,8m; Caisson 4 h=16,59m. ESTRIBO 2: Caisson 5,  h=19m;   Caisson 6,  h=19,37m.  El avance en la excavación y fundida de anillos es del 92,6%. 
</t>
    </r>
    <r>
      <rPr>
        <u/>
        <sz val="11"/>
        <color theme="1"/>
        <rFont val="Arial"/>
        <family val="2"/>
      </rPr>
      <t xml:space="preserve">INFRAESTRUCTURA TERMINADA
</t>
    </r>
    <r>
      <rPr>
        <sz val="11"/>
        <color theme="1"/>
        <rFont val="Arial"/>
        <family val="2"/>
      </rPr>
      <t xml:space="preserve">ESTRIBO 1: Se funden los núcleos de los Caisson 1 y 2. Instalación acero de refuerzo de Viga Cabezal, topes sísmicos y pedestales y se funde. Instalación acero de refuerzo y encofrado cuerpo del Estribo y se funde con las aletas. Se funden mesetas de nivelación (Grouting).
PILA 1: Se instala acero de refuerzo del Caisson 3 y 4 y se funde el núcleo de los Caissons. Se instala acero de refuerzo de Columnas y se funden hasta nivel de Viga Cabezal. Se instala acero de refuerzo de la Viga Cabezal, topes sísmicos y pedestales y se funde. . Se funden mesetas de nivelación (Grouting).
ESTRIBO 2: Se funden los núcleos de los Caisson 5 y 6. Se instala acero de refuerzo de la Viga cabezal y se funde incluyendo los topes sísmicos, pedestales y aletas. Se construyen las losas de aproximación en los Estribos 1  y 2. . Se funden mesetas de nivelación (Grouting).
</t>
    </r>
    <r>
      <rPr>
        <u/>
        <sz val="11"/>
        <color theme="1"/>
        <rFont val="Arial"/>
        <family val="2"/>
      </rPr>
      <t>SUPRESTRUCTURA TERMINADA</t>
    </r>
    <r>
      <rPr>
        <sz val="11"/>
        <color theme="1"/>
        <rFont val="Arial"/>
        <family val="2"/>
      </rPr>
      <t xml:space="preserve">
Montaje de lanza vigas e instalación de apoyos de neopreno y Vigas en los  vanos 1 y 2. Construcción de diafragmas e instalación de pre-losas. Se instala acero de refuerzo de las losas y se funden los dos vanos. Instalación acero de refuerzo de New Jersey por ambos costados y se funden.</t>
    </r>
  </si>
  <si>
    <r>
      <rPr>
        <b/>
        <sz val="11"/>
        <color theme="1"/>
        <rFont val="Arial"/>
        <family val="2"/>
      </rPr>
      <t>PUENTE PK2+500 UF1:</t>
    </r>
    <r>
      <rPr>
        <sz val="11"/>
        <color theme="1"/>
        <rFont val="Arial"/>
        <family val="2"/>
      </rPr>
      <t xml:space="preserve"> El concesionario inicia actividades el día 27 de mayo de 2019, con la construcción de caminos de acceso al sitio de la obra y la marcación topográfica de los caisson. En cuanto a la excavación de se está realizando con la Pilotiadora y se lleva el siguiente avance:ESTRIBO 1: Caisson 1,  h=11,50m;   Caisson 2, h= 11.20m. PILA 1:  Caisson 3 h=19,5m    Caisson 4 h=16m. ESTRIBO 2: Caisson 5 h=15m  Caisson 6 h=13,34 El avance en la excavación es del 74,6%. 
</t>
    </r>
    <r>
      <rPr>
        <u/>
        <sz val="11"/>
        <color theme="1"/>
        <rFont val="Arial"/>
        <family val="2"/>
      </rPr>
      <t>INFRAESTRUCTURA TERMINADA</t>
    </r>
    <r>
      <rPr>
        <sz val="11"/>
        <color theme="1"/>
        <rFont val="Arial"/>
        <family val="2"/>
      </rPr>
      <t xml:space="preserve">
ESTRIBO 1: Se funden los núcleos de los Caisson 1 y 2. Se instala acero de refuerzo y se funde la Viga Cabezal, topes sísmicos y pedestales. Instalación acero de refuerzo y encofrado cuerpo del Estribo , aletas y se funde. Se funde losa de aproximación Estribos 1 .
PILA 1: Se funde núcleos de Caissons 3  y 4 y  columnas hasta el nivel de Viga Cabezal. Se instala acero de refuerzo de la Viga Cabezal y se funde con topes sísmicos y pedestales.
ESTRIBO 2. Se funde el núcleo del Caisson 5 y 6. Se instala acero de refuerzo de Viga Cabezal, topes sísmicos y pedestales y se funde. Se funde losa de aproximación Estribo 2.
</t>
    </r>
    <r>
      <rPr>
        <u/>
        <sz val="11"/>
        <color theme="1"/>
        <rFont val="Arial"/>
        <family val="2"/>
      </rPr>
      <t xml:space="preserve">SUPERESTRUCTURA
</t>
    </r>
    <r>
      <rPr>
        <sz val="11"/>
        <color theme="1"/>
        <rFont val="Arial"/>
        <family val="2"/>
      </rPr>
      <t>VANO ESTRIBO 1 - PILA 1: Instalación de Vigas 1, 2, 3 y 4 con neoprenos en los apoyos e instalación de prelosas y fundida de diafragma. Instalación acero de refuerzo para la losa y se funde. Instalación de acero de rfuerzo y plataforma para voladizos y se funden 
VANO PILA1 - ESTRIBO 2: Instalación de Vigas 5, 6, 7 Y 8, con neoprenos en los apoyos e instalación de pre-losas y acero de refuerzo de la losa.
Se funde losa de aproximación Estribo 2. Instalación de acero de refuerzo, encofrado y fundida tramos de New Jersey por ambos costados. Se termina la construcción de los New Jersey</t>
    </r>
    <r>
      <rPr>
        <u/>
        <sz val="9"/>
        <color theme="1"/>
        <rFont val="Calibri"/>
        <family val="2"/>
        <scheme val="minor"/>
      </rPr>
      <t/>
    </r>
  </si>
  <si>
    <r>
      <rPr>
        <b/>
        <sz val="11"/>
        <color theme="1"/>
        <rFont val="Arial"/>
        <family val="2"/>
      </rPr>
      <t>PUENTE PK3+320 UF1:</t>
    </r>
    <r>
      <rPr>
        <sz val="11"/>
        <color theme="1"/>
        <rFont val="Arial"/>
        <family val="2"/>
      </rPr>
      <t xml:space="preserve"> El concesionario inicia actividades el día 18 de diciembre de 2017.
</t>
    </r>
    <r>
      <rPr>
        <u/>
        <sz val="11"/>
        <color theme="1"/>
        <rFont val="Arial"/>
        <family val="2"/>
      </rPr>
      <t>INFRAESTRUCTURA TERMINADA</t>
    </r>
    <r>
      <rPr>
        <sz val="11"/>
        <color theme="1"/>
        <rFont val="Arial"/>
        <family val="2"/>
      </rPr>
      <t xml:space="preserve">
ESTRIBO 1: Caisson 1 , 2 y  3 fundidos. Estribo Terminado, con viga cabezal topes sísmicos, pedestales, mortero de nivelación y aletas integradas.
ESTRIBO 2: Caisson 4 , 5 y  6 fundidos. Estribo Terminado, , con viga cabezal topes sísmicos, pedestales, mortero de nivelación y aletas integradas.
</t>
    </r>
    <r>
      <rPr>
        <u/>
        <sz val="11"/>
        <color theme="1"/>
        <rFont val="Arial"/>
        <family val="2"/>
      </rPr>
      <t xml:space="preserve">SUPERESTRUCTURA TERMINADA
</t>
    </r>
    <r>
      <rPr>
        <sz val="11"/>
        <color theme="1"/>
        <rFont val="Arial"/>
        <family val="2"/>
      </rPr>
      <t>Instalación de seis (6) vigas preesforzadas con apoyos de neopreno en los extremos. Se instalan las prelosas, acero de refuerzo de la losa y se funde. Instalación acero de refuerzo , encofrado y se funden  New Jersey por ambos costados. Instalación acero de refuerzo y encofrado bordillo paso peatonal y se funde por ambos costados. Se instala acero de refuerzo del anden y se funde por ambos costados. Instalación y pintura  de baranda peatonal por ambos costados. Instalación acero de refuerzo losa de aproximación Estribos 1 y 2 y se funden. Pendiente la instalación de las juntas de dilatación.</t>
    </r>
    <r>
      <rPr>
        <u/>
        <sz val="9"/>
        <color theme="1"/>
        <rFont val="Calibri"/>
        <family val="2"/>
        <scheme val="minor"/>
      </rPr>
      <t/>
    </r>
  </si>
  <si>
    <r>
      <rPr>
        <b/>
        <sz val="11"/>
        <color theme="1"/>
        <rFont val="Arial"/>
        <family val="2"/>
      </rPr>
      <t>PUENTE PK5+540 UF1:</t>
    </r>
    <r>
      <rPr>
        <sz val="11"/>
        <color theme="1"/>
        <rFont val="Arial"/>
        <family val="2"/>
      </rPr>
      <t xml:space="preserve"> El concesionario inicia actividades con la construcción de caminos de acceso al sitio de las obras y demarcación topográfica de caissons con coordenadas y cotas el día 22 de noviembre de 2018. 
CONTROL DE EXCAVACIÓN
 Excavación  y construcción de anillos de los siguientes Caisson lleva el siguiente avance: 
ESTRIBO 1. caisson 1 h= 10m; caisson 2 h= 10m.
PILA 1. Caisson 3 h= 20m, caisson 4 h= 20m, caisson 5 h= 20m, caisson 6 h=20m.
PILA 2. Caisson 7 h=20m, Caisson 8 h=20m, Caisson 9 h=20m, Caisson 10 h=20m.
PILA 3. Caisson 11 h=16,70m, Caisson 12 h=16,70m, Caisson 13 h=15,20m, Caisson 14 h=14,30m,
PILA 4. Caisson 15 h=15m, Caisson 16 h=15m, Caisson 17 h=15m, Caisson 18 h=16m.
PILA 5. Caisson 19 h=12m, Caisson 20 h=12m, Caisson 21 h=11m, Caisson 22 h=11m.
PILA 6. Caisson 23 h=12m, Caisson 24 h=12m, Caisson 17 h=13m, Caisson 26 h=12m.
ESTRIBO 2. Caisson 27 h=12m, Caisson 28 h=14m
El avance en excavación y construcción de anillos es del 113,3%  
</t>
    </r>
    <r>
      <rPr>
        <u/>
        <sz val="11"/>
        <color theme="1"/>
        <rFont val="Arial"/>
        <family val="2"/>
      </rPr>
      <t>INFRAESTRUCTURA TERMINADA</t>
    </r>
    <r>
      <rPr>
        <sz val="11"/>
        <color theme="1"/>
        <rFont val="Arial"/>
        <family val="2"/>
      </rPr>
      <t xml:space="preserve">
ESTRIBO 1. Se funden los núcleos de los Caisson 1 y 2. Se funde Viga cabezal, cuerpo del estribo, pedestales, topes sísmicos y aletas.
PILA 1. Se funden los núcleos de los caisson 3, 4, 5 Y 6. Se funde el Dado, instalación del acero de refuerzo de Columna en H y se funde. Se instala acero de refuerzo de la Viga Cabezal, pedestales, topes sísmicos y se funde.
PILA 2. Se funden los núcleos de los Caissons 7, 8, 9 y 10, se instala acero de refuerzo del Dado y se funde. Se instala acero de refuerzo y se funde último tramo de Columna en H. Se instala acero de refuerzo y se funde la Viga cabezal con los topes sísmicos y los pedestales.
PILA 3. Se funden los núcleos de los Caisson 11, 12, 13 y 14 .  Se realizan realces de columnas hasta el nivel del dado; se instala acero de refuerzo del Dado y se funde. Se instala acero de refuerzo de la Columna en H y se funde hasta el nivel de Viga Cabezal. Instalación andamios de carga e instalación acero de refuerzo para Viga Cabezal topes sísmicos, pedestales y se funde..
PILA 4: Se funde el núcleo de los Caisson 15, 16, 17 y 18. Fundida de caisson con realce hasta nivel de Dado. Se instala acero de refuerzo y encofrado del Dado y se funde. Se funde último tramo de columna en H. Se instala encofrado y acero de refuerzo Viga Cabezal topes sísmicos y pedestales y se funde.
PILA 5: Instalación acero de refuerzo de núcleos de Caissons 19, 20, 21 y 22 y se funden a nivel del Dado. Se instala acero de refuerzo y encofrado del Dado y se funde. Se instala acero de refuerzo último tramo de Columna en H y se funde. Instalación plataforma y acero de refuerzo Viga Cabezal, topes sísmicos y pedestales y se funde.
PILA 6: Fundida de núcleos de Caissons 23, 24, 25 y 26. Se realzan a nivel de Dado. Se instala acero de refuerzo del Dado y se funde e instalación acero de refuerzo  de Columna en H y se funde. Se instala acero de refuerzo y encofrado y se funde Viga Cabezal con topes sísmicos y pedestales.
ESTRIBO 2: Se funde núcleo de Caisson 27 y 28. Instalación acero de refuezo y encofrado de columnas y se funden. Se instala encofrado y acero de refuerzo para Viga Cabezal y se funde con topes sísmicos y pedestales. Se funden losas de aproximación Estribos 1 y 2.
</t>
    </r>
    <r>
      <rPr>
        <u/>
        <sz val="11"/>
        <color theme="1"/>
        <rFont val="Arial"/>
        <family val="2"/>
      </rPr>
      <t xml:space="preserve">SUPERESTRUCTURA
</t>
    </r>
    <r>
      <rPr>
        <sz val="11"/>
        <color theme="1"/>
        <rFont val="Arial"/>
        <family val="2"/>
      </rPr>
      <t>Instalación de mortero de nivelación con SIKA GROUT sobre pedestales</t>
    </r>
    <r>
      <rPr>
        <sz val="11"/>
        <rFont val="Arial"/>
        <family val="2"/>
      </rPr>
      <t>. Se  realiza el montaje del lanza-vigas.  En Vanos los 1, 2, 3 , 4,  5 , 6 y 7: Se instalan vigas prefabricadas sobre apoyos de neopreno, instalación de pre-losas, instalación acero de refuerzo de  las losas y diafragmas y se funden</t>
    </r>
    <r>
      <rPr>
        <sz val="11"/>
        <color rgb="FFFF0000"/>
        <rFont val="Arial"/>
        <family val="2"/>
      </rPr>
      <t xml:space="preserve">.  </t>
    </r>
    <r>
      <rPr>
        <sz val="11"/>
        <rFont val="Arial"/>
        <family val="2"/>
      </rPr>
      <t>Se instalan plataformas y acero de refuerzo para voladizos en el vano 1, 2 , 3 y  4  y se funden por ambos costados</t>
    </r>
    <r>
      <rPr>
        <sz val="11"/>
        <color rgb="FFFF0000"/>
        <rFont val="Arial"/>
        <family val="2"/>
      </rPr>
      <t xml:space="preserve">. </t>
    </r>
    <r>
      <rPr>
        <sz val="11"/>
        <rFont val="Arial"/>
        <family val="2"/>
      </rPr>
      <t>Instalación de acero de refuerzo y encofrado construcción de New Jersey por ambos costados, se funden módulos y se realizan acabados en módulos fundidos. Se treminan acabados.</t>
    </r>
    <r>
      <rPr>
        <sz val="11"/>
        <color rgb="FFFF0000"/>
        <rFont val="Arial"/>
        <family val="2"/>
      </rPr>
      <t xml:space="preserve"> Falta instalar juntas de dilatación.</t>
    </r>
  </si>
  <si>
    <r>
      <rPr>
        <b/>
        <sz val="11"/>
        <color theme="1"/>
        <rFont val="Arial"/>
        <family val="2"/>
      </rPr>
      <t>PUENTE PK7+000 UF1:</t>
    </r>
    <r>
      <rPr>
        <sz val="11"/>
        <color theme="1"/>
        <rFont val="Arial"/>
        <family val="2"/>
      </rPr>
      <t xml:space="preserve"> El concesionario inicia con la construcción de caminos de acceso al sitio de las obras y replanteo topográfico de ubicación de caisson a partir del 8 de febrero de 2019.
</t>
    </r>
    <r>
      <rPr>
        <u/>
        <sz val="11"/>
        <color theme="1"/>
        <rFont val="Arial"/>
        <family val="2"/>
      </rPr>
      <t xml:space="preserve">CONTROL DE EXCAVACIÓN TRAMO 1
</t>
    </r>
    <r>
      <rPr>
        <sz val="11"/>
        <color theme="1"/>
        <rFont val="Arial"/>
        <family val="2"/>
      </rPr>
      <t xml:space="preserve">ESTRIBO 1: Caisson 1 h=28,65m  Caisoon 2 h=27,61m
PILA 1:Caisson 3 h=11m Caisson 4 h=24,05m  Caisson 5 h=27,85m  Caisson 6 h=28,45m
PILA 2: Caisson 7 h=18,5m  Caisson 8 h=24,5m  Caisson 9 h=15,5m  Caisson 10 h=20m
PILA 3: caisson 11 h=20,5m, caisson 12 h=18,6m, caisson 13 h=18,05m, caisson 14 h=20,86m
El avance en excavación y construcción de anillos de los Caissons en el TRAMO 1 es del 81,7%.
</t>
    </r>
    <r>
      <rPr>
        <u/>
        <sz val="11"/>
        <color theme="1"/>
        <rFont val="Arial"/>
        <family val="2"/>
      </rPr>
      <t>CONTROL EXCAVACIÓN TRAMO 2</t>
    </r>
    <r>
      <rPr>
        <sz val="11"/>
        <color theme="1"/>
        <rFont val="Arial"/>
        <family val="2"/>
      </rPr>
      <t xml:space="preserve">
PILA 4:  caisson 15. h=22,75m caisson 16. h=19,68m
PILA 5: caisoon 17 h=17m, caisson 18 h=22,6
PILA 6: caisson 19 h=22,63m, caisson 20 h=18,82m
PILA 7: caisson 21 h=26,18m, caisson 22 h=23,37m
PILA 8: caisson 23 h=22,67m, caisson 24 h=21,55
ESTRIBO  2:  Caisson 25 h=18m, caisson 26 h=15,44m. 
El avance en excavación y construcción de anillos es del 106,2%
</t>
    </r>
    <r>
      <rPr>
        <u/>
        <sz val="11"/>
        <color theme="1"/>
        <rFont val="Arial"/>
        <family val="2"/>
      </rPr>
      <t xml:space="preserve">INFRAESTRUCTURA TERMINADA
</t>
    </r>
    <r>
      <rPr>
        <sz val="11"/>
        <color theme="1"/>
        <rFont val="Arial"/>
        <family val="2"/>
      </rPr>
      <t>ESTRIBO 1: Se funden Caisson 1 y 2, solado e instalación acero de refuerzo Viga Cabezal, topes sísmicos y pedestales,  cuerpo del Estribo y se funde. Se instala acero de refuerzo y encofrado de aletas y muros laterales y se funden.</t>
    </r>
    <r>
      <rPr>
        <sz val="11"/>
        <rFont val="Arial"/>
        <family val="2"/>
      </rPr>
      <t xml:space="preserve"> Se funde losa de aproximación Estribo 1.</t>
    </r>
    <r>
      <rPr>
        <sz val="11"/>
        <color theme="1"/>
        <rFont val="Arial"/>
        <family val="2"/>
      </rPr>
      <t xml:space="preserve">
PILA 1: Se funden Caisson 3, 4, 5 y 6. Se instala acero de refuerzo y encofrado del Dado y se funde e instalación acero de refuerzo de Columna en H. y se funde . Se instalan andamios de carga, plataforma  e instalación acero de refuerzo para Viga Cabezal y se funde con topes sísmicos y pedestales. 
PILA 2.: Se funden núcleos de Caissons 7, 8, 9.y 10. Instalación de solado para construir Dado. Instalación acero de refuerzo Dado y se funde. Instalación acero de refuerzo, encofrado y se funde último tramo Columna en H. Se instalan andamios de carga, plataforma, acero de refuerzo,  para Viga Cabezal, topes sísmicos, pedestales y se funde.
PILA 3: Se funden Caissons 11, 12, 13 y 14. Adecuación área construcción de Dado. Se instala acero de refuerzo y encofrado y se funde el Dado y  Columna en H. Instalación acero de refuerzo para Viga Cabezal y se funde con topes sísmicos y pedestales.</t>
    </r>
    <r>
      <rPr>
        <u/>
        <sz val="11"/>
        <color theme="1"/>
        <rFont val="Arial"/>
        <family val="2"/>
      </rPr>
      <t xml:space="preserve">
</t>
    </r>
    <r>
      <rPr>
        <sz val="11"/>
        <color theme="1"/>
        <rFont val="Arial"/>
        <family val="2"/>
      </rPr>
      <t>PILA 4: Se funde Caisson 15 y 16. Instalación acero de refuerzo y encofrado y se funde Viga Cabezal, con topes sísmicos y pedestales.</t>
    </r>
    <r>
      <rPr>
        <u/>
        <sz val="11"/>
        <color theme="1"/>
        <rFont val="Arial"/>
        <family val="2"/>
      </rPr>
      <t xml:space="preserve">
</t>
    </r>
    <r>
      <rPr>
        <sz val="11"/>
        <color theme="1"/>
        <rFont val="Arial"/>
        <family val="2"/>
      </rPr>
      <t>PILA 5: Se funde Caisson 17 y 18. Instalación acero de refuerzo y encofrado y se funde Viga Cabezal, con topes sísmicos y pedestales.
PILA 6: Se funde Caisson 19 y 20. Se instala acero de refuerzo y encofrado y se funde Viga Cabezal con topes sísmicos y pedestales.</t>
    </r>
    <r>
      <rPr>
        <u/>
        <sz val="11"/>
        <color theme="1"/>
        <rFont val="Arial"/>
        <family val="2"/>
      </rPr>
      <t xml:space="preserve">
</t>
    </r>
    <r>
      <rPr>
        <sz val="11"/>
        <color theme="1"/>
        <rFont val="Arial"/>
        <family val="2"/>
      </rPr>
      <t>PILA 7: Se funde Caisson 21 y 22. Instalación acero de refuerzo para Viga Cavezal y se funde con topes sísmicos y pedestales.</t>
    </r>
    <r>
      <rPr>
        <u/>
        <sz val="11"/>
        <color theme="1"/>
        <rFont val="Arial"/>
        <family val="2"/>
      </rPr>
      <t xml:space="preserve">
</t>
    </r>
    <r>
      <rPr>
        <sz val="11"/>
        <color theme="1"/>
        <rFont val="Arial"/>
        <family val="2"/>
      </rPr>
      <t xml:space="preserve">PILA 8: Se funden Caisson 23 y 24. Instalación acero de refurzo y encofrado Viga Cabezal y se funde con los pedestales y topes sismicos.
ESTRIBO 2: Se fundio Caisson 25 y 26. Instalación andamios de carga y plataforma para construir Viga Cabezal. Se instala acero de refuerzo Viga Cabezal y se funde con los topes sísmicos y los pedestales. Instalación acero de refuerzo cuerpo del Estribo y se funde. Se funde losa aproximación Estribo 2.
</t>
    </r>
    <r>
      <rPr>
        <u/>
        <sz val="11"/>
        <rFont val="Arial"/>
        <family val="2"/>
      </rPr>
      <t>SUPERESTRUCTURA</t>
    </r>
    <r>
      <rPr>
        <u/>
        <sz val="11"/>
        <color rgb="FFFF0000"/>
        <rFont val="Arial"/>
        <family val="2"/>
      </rPr>
      <t xml:space="preserve">
</t>
    </r>
    <r>
      <rPr>
        <sz val="11"/>
        <rFont val="Arial"/>
        <family val="2"/>
      </rPr>
      <t xml:space="preserve">Montaje del equipo lanza-vigas para instalación de vigas a partir del Estribo 2. Instalación de Vigas prefabricadas sobre apoyos de neopreno, pre-losas, acero de refuerzo de la losas y diafragmas y se funden en vanos 9, 8, 7 , 6, 5, 4, 3, 2 y 1. </t>
    </r>
    <r>
      <rPr>
        <sz val="11"/>
        <color rgb="FFFF0000"/>
        <rFont val="Arial"/>
        <family val="2"/>
      </rPr>
      <t xml:space="preserve">
</t>
    </r>
    <r>
      <rPr>
        <sz val="11"/>
        <rFont val="Arial"/>
        <family val="2"/>
      </rPr>
      <t>Instalación de plataforma y acero de refuerzo para voladizo izquierdo y derecho  vanos 9 , 8, 7, 6 , 5, 4 , 3 2  y 1 y se funden</t>
    </r>
    <r>
      <rPr>
        <sz val="11"/>
        <color rgb="FFFF0000"/>
        <rFont val="Arial"/>
        <family val="2"/>
      </rPr>
      <t>.</t>
    </r>
    <r>
      <rPr>
        <sz val="11"/>
        <rFont val="Arial"/>
        <family val="2"/>
      </rPr>
      <t xml:space="preserve"> Instalación acero de refuerzo y encofrado de New Jersey. Se funden módulos por ambos costados. Se realizan acabados.</t>
    </r>
  </si>
  <si>
    <r>
      <rPr>
        <b/>
        <sz val="11"/>
        <color theme="1"/>
        <rFont val="Arial"/>
        <family val="2"/>
      </rPr>
      <t>PUENTE PK7+920  UF1:</t>
    </r>
    <r>
      <rPr>
        <sz val="11"/>
        <color theme="1"/>
        <rFont val="Arial"/>
        <family val="2"/>
      </rPr>
      <t xml:space="preserve"> El concesionario inicia actividades el día 08 de mayo de 2018, con la construcción de caminos de acceso al sitio de la obra y la marcación topográfica de los caisson..  Se terminó la excavación y construcción de anillos de los Caisson con un avance del 112,0%. 
</t>
    </r>
    <r>
      <rPr>
        <u/>
        <sz val="11"/>
        <color theme="1"/>
        <rFont val="Arial"/>
        <family val="2"/>
      </rPr>
      <t>INFRAESTRUCTURA TERMINADA</t>
    </r>
    <r>
      <rPr>
        <sz val="11"/>
        <color theme="1"/>
        <rFont val="Arial"/>
        <family val="2"/>
      </rPr>
      <t xml:space="preserve">
Se instala acero de refurzo y se funden los núcleos de los Caisson 1, 2, 3,  4, 5, 6, 7, 8, 9, 10, 11 y 12. Se instaló el encofrado y se terminaron de fundir los Caisson  5, 6, 7 y 8 hasta el nivel donde se va a construir el Dado.  En la PILA 1 y PILA 2, se termina la construcción de muros y placa de piso en concreto reforzado para nivelar piso, se  instala acero de refuerzo y encofrado y se funden los DADOS y se termina la construcción de las columnas en H. Columna PILA 1 h=14,5m y Columna PILA 2 h=12,4m. En estas Pilas se inicia con la instalación de andamios de carga para construir las Vigas Cabezales . En el ESTRIBO 1 se funde la viga cabezal, cuerpo del estribo, pedestales, aletas y topes sismicos.  En el ESTRIBO 2 se funde la viga cabezal, topes sísmicos, pedestales, cuerpo del Estribo y aletas integradas. Se funde la viga cabezal topes sísmicos y pedestales de la PILA 1 y  PILA 2.
Se funden las losas de aproximación Estribos 1 y 2.
</t>
    </r>
    <r>
      <rPr>
        <u/>
        <sz val="11"/>
        <color theme="1"/>
        <rFont val="Arial"/>
        <family val="2"/>
      </rPr>
      <t xml:space="preserve">SUPERESTRUCTURA
</t>
    </r>
    <r>
      <rPr>
        <sz val="11"/>
        <rFont val="Arial"/>
        <family val="2"/>
      </rPr>
      <t>Instación y montaje del equipo lanza-vigas. Vanos 1, 2 y 3: Instalación de vigas sobre apoyos de neopreno,  prelosas, construcción de diafragmas, instalación acero de refuerzo de losas  y se funden</t>
    </r>
    <r>
      <rPr>
        <sz val="11"/>
        <color rgb="FFFF0000"/>
        <rFont val="Arial"/>
        <family val="2"/>
      </rPr>
      <t>.</t>
    </r>
    <r>
      <rPr>
        <sz val="11"/>
        <rFont val="Arial"/>
        <family val="2"/>
      </rPr>
      <t xml:space="preserve"> Instalación plataformas, acero de refuerzo para voladizos 1 y 2 costado derecho e izquierdo  y se funden. Instalación acero de refuerzo y encofrado de New Jersey por ambos costados y se funden módulos.</t>
    </r>
    <r>
      <rPr>
        <sz val="11"/>
        <color rgb="FFFF0000"/>
        <rFont val="Arial"/>
        <family val="2"/>
      </rPr>
      <t xml:space="preserve"> </t>
    </r>
    <r>
      <rPr>
        <sz val="11"/>
        <rFont val="Arial"/>
        <family val="2"/>
      </rPr>
      <t>Se finalizan acabados de módulos fundidos.</t>
    </r>
  </si>
  <si>
    <r>
      <rPr>
        <b/>
        <sz val="11"/>
        <color theme="1"/>
        <rFont val="Arial"/>
        <family val="2"/>
      </rPr>
      <t>PUENTE PK8+404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h=11m,  caisson 2 h=13m; caisson 3 h=0m; caisson 4 h=0m.
PILA 1. caisson 5 h=16m; caisson 6 h=10,3m; caisson 7 h=10,2m; caisson 8 h=9,7m
</t>
    </r>
    <r>
      <rPr>
        <sz val="11"/>
        <rFont val="Arial"/>
        <family val="2"/>
      </rPr>
      <t>ESTRIBO 2. caisson 9 h=7,4m, caisson 10 h=8,2m, caisson 11 h=10,75m, caisson 12 h=10,75m</t>
    </r>
    <r>
      <rPr>
        <sz val="11"/>
        <color theme="1"/>
        <rFont val="Arial"/>
        <family val="2"/>
      </rPr>
      <t xml:space="preserve">
</t>
    </r>
    <r>
      <rPr>
        <u/>
        <sz val="11"/>
        <color theme="1"/>
        <rFont val="Arial"/>
        <family val="2"/>
      </rPr>
      <t>INFRAESTRUCTURA</t>
    </r>
    <r>
      <rPr>
        <sz val="11"/>
        <color theme="1"/>
        <rFont val="Arial"/>
        <family val="2"/>
      </rPr>
      <t xml:space="preserve">
ESTRIBO 1. Instalación de acero de refuerzo de los núcleos Caissons 1 y 2 y se funden. Excavación y adecuación área para construcción Estribo calzada derecha.</t>
    </r>
    <r>
      <rPr>
        <sz val="11"/>
        <rFont val="Arial"/>
        <family val="2"/>
      </rPr>
      <t xml:space="preserve"> Instalación acero de refuerzo y encofrado Viga Cabezal, cuerpo del Estribo calzada derecha y se funde Viga Cabezal con topes sísmicos y pedestales. Se termina de fundir el cuerpo del Estribo.</t>
    </r>
    <r>
      <rPr>
        <sz val="11"/>
        <color theme="1"/>
        <rFont val="Arial"/>
        <family val="2"/>
      </rPr>
      <t xml:space="preserve">
PILA 1. Se funden los núcleos de los Caissons 5, 6, 7 y 8. Se instala acero de refuerzo de las Columnas y se funden hasta el nivel de la Viga Cabezal. Se instala plataforma y acero de refuerzo y encofrado de la Viga Cabezal y se funde con los topes sísmicos y pedestales. Inactivo Estribo 2, por corte de talud adyacente.
</t>
    </r>
    <r>
      <rPr>
        <sz val="11"/>
        <rFont val="Arial"/>
        <family val="2"/>
      </rPr>
      <t>ESTRIBO 2. Instalación acero de refuerzo núcleos de Caissons 9, 10, 11 y 12 y se funden. Se funde slolado para construir Viga Cabezal ambas calzadas. Instalación acero de refuerzo y encofrado Viga Cabezal y se funde con topes sísmicos y pedestales. Instalación acero de refuerzo y encofrado  cuerpo del Estribo y aletas y se funden.</t>
    </r>
    <r>
      <rPr>
        <sz val="11"/>
        <color rgb="FFFF0000"/>
        <rFont val="Arial"/>
        <family val="2"/>
      </rPr>
      <t xml:space="preserve"> </t>
    </r>
    <r>
      <rPr>
        <sz val="11"/>
        <rFont val="Arial"/>
        <family val="2"/>
      </rPr>
      <t>Se instala acero de refuerzo y se funde losa de aproximación.</t>
    </r>
    <r>
      <rPr>
        <sz val="11"/>
        <color rgb="FFFF0000"/>
        <rFont val="Arial"/>
        <family val="2"/>
      </rPr>
      <t xml:space="preserve">
</t>
    </r>
    <r>
      <rPr>
        <u/>
        <sz val="11"/>
        <rFont val="Arial"/>
        <family val="2"/>
      </rPr>
      <t>SUPERESTRUCTURA</t>
    </r>
    <r>
      <rPr>
        <u/>
        <sz val="11"/>
        <color rgb="FFFF0000"/>
        <rFont val="Arial"/>
        <family val="2"/>
      </rPr>
      <t xml:space="preserve">
</t>
    </r>
    <r>
      <rPr>
        <sz val="11"/>
        <rFont val="Arial"/>
        <family val="2"/>
      </rPr>
      <t>Se instalan Vigas prefabricadas sobre apoyos de neopreno en el vano 1 para ambas calzadas. Se construye diafragma, se instalan pre-losas y acero de refuerzo de la losa y se funde. Se instalan Vigas prefabricadas sobre apoyos de neopreno en el Vano 2 calzada derecha e izquierda.Se construyen diafragmas, se instalan pre-losas Tipo B e instalación acero de refuerzo de la losa y se funden. Instalación de plataforma y acero de refuerzo para voladizos costado derecho e izquierdo de la calzada derecha vanos 1 y 2 y se funden. Para la calzada izquierda  vano 2,  se instala plataforma y acero de refuerzo del voladizo costado izquierdo.  y derecho y se funden. Se instala acero de refuerzo y encofrado en defensas tipo New Jersey. se funden módulos costado derecho e izquierdo de las calzadas derecha e izquierda. Se realizan acabados.</t>
    </r>
    <r>
      <rPr>
        <sz val="11"/>
        <color theme="1"/>
        <rFont val="Arial"/>
        <family val="2"/>
      </rPr>
      <t xml:space="preserve">
El avance en excavación y construcción de anillos es del 107,3%</t>
    </r>
  </si>
  <si>
    <r>
      <rPr>
        <b/>
        <sz val="11"/>
        <color theme="1"/>
        <rFont val="Arial"/>
        <family val="2"/>
      </rPr>
      <t>PUENTE PK9+160 UF1 DOBLE CALZADA:</t>
    </r>
    <r>
      <rPr>
        <sz val="11"/>
        <color theme="1"/>
        <rFont val="Arial"/>
        <family val="2"/>
      </rPr>
      <t xml:space="preserve"> El concesionario inicia con la construcción de caminos de acceso al sitio de las obras yreplanteo topográfico de ubicación de caisson a partir del 2 de abril de 2019.
</t>
    </r>
    <r>
      <rPr>
        <u/>
        <sz val="11"/>
        <color theme="1"/>
        <rFont val="Arial"/>
        <family val="2"/>
      </rPr>
      <t>CONTROL DE EXCAVACIÓN</t>
    </r>
    <r>
      <rPr>
        <sz val="11"/>
        <color theme="1"/>
        <rFont val="Arial"/>
        <family val="2"/>
      </rPr>
      <t xml:space="preserve">
ESTRIBO 1. caisson 1 h=23,8m; caisson 2 h=22m caisson 3 h=22m; caisson 4 h=20,2m
PILA 1.  caisson 5 h=23m;  caisson 6 h=20,8m; caisson 7 h=20,2m; caisson 8 h=20m..
ESTRIBO 2. Caisson 9 h=16m  Caisson 10 h=17,8m  Caisson 11 h=18,8m  Caisson12 h=17m
</t>
    </r>
    <r>
      <rPr>
        <u/>
        <sz val="11"/>
        <color theme="1"/>
        <rFont val="Arial"/>
        <family val="2"/>
      </rPr>
      <t>INFRAESTRUCTURA</t>
    </r>
    <r>
      <rPr>
        <sz val="11"/>
        <color theme="1"/>
        <rFont val="Arial"/>
        <family val="2"/>
      </rPr>
      <t xml:space="preserve">
ESTRIBO 1. Instalación de acero de refuerzo del núcleo Caisson 1, 2, 3 y 4  y se funden. Se funde último tramo de Columna 4.
PILA 1: Se funde el núcleo del caisson 5, 6, 7 y 8. Se instala acero de refuerzo de Columnas 6,  7 y 8, se funden hasta el nivel de Viga Cabezal. Se instala plataforma y acero de refuerzo de la Viga Cabezal y se funde.
ESTRIBO 2: Se funden los núcleos de los Caissons 9, 10, 11 y 12. Se instala paltaforma y acero de refuerzo de la Viga Cabezal y se funde con topes sísmicos y pedestales. Instalación acero de refuerzo cuerpo del Estribo costado izquierdo y se funde con los topes sísmicos y los pedestales.</t>
    </r>
    <r>
      <rPr>
        <sz val="11"/>
        <color rgb="FFFF0000"/>
        <rFont val="Arial"/>
        <family val="2"/>
      </rPr>
      <t xml:space="preserve"> El concesionario deja abandonada esta obra</t>
    </r>
    <r>
      <rPr>
        <sz val="11"/>
        <color theme="1"/>
        <rFont val="Arial"/>
        <family val="2"/>
      </rPr>
      <t xml:space="preserve">
El avance en excavación y construcción de anillos es del 115,4%</t>
    </r>
  </si>
  <si>
    <r>
      <rPr>
        <b/>
        <sz val="11"/>
        <color theme="1"/>
        <rFont val="Arial"/>
        <family val="2"/>
      </rPr>
      <t>PUENTE PK10+120 UF1:</t>
    </r>
    <r>
      <rPr>
        <sz val="11"/>
        <color theme="1"/>
        <rFont val="Arial"/>
        <family val="2"/>
      </rPr>
      <t>. Para todos los Caisson ya se instaló el acero de refuerzo y se fundieron los núcleos con concreto reforzado de 28MPa. En todos los caisson ya se instaló el acero vertical de las columnas y de los espirales. Las siguientes columnas estan fundidas a estas alturas: Columna 2 Estribo 1 h=2,6m; Columna 3 Pila 1  h=10,5m; Columna 4 Pila 1  h=15,00m,  Columna 5 Pila 2 h=13,00m; Columna 6 Pila 2 h=15,00m; Columna 7 Estribo 2 h=0,60m y Columna 8 Estribo 2 h=3,90. Instalación de andamios de carga, plataforma, instalación de acero de refuerzo, encofrado y fundida de viga cabezal, topes sísmicos y pedestales en columnas 5 y 6 de la Pila 2 . De acuerdo a modificación del diseño no objetado por la interventoría, la luz del puente se amplía en 10,00m antes y después de los Estribos; con una placa maciza apoyada sobre estribos con tres pilotes en su cimentación. La excavación de los Caisson queda a las siguientes profundidades: PILA 1a Caisson 1a h=17m, PILA 2a Caisson 2a h= 17m, PILA 3a Caisson 3a h=13m, PILA 4a Caisson 4a h=13m, PILA 5a Caisson 5a h=11m y PILA 6a Caisson 6a h=11m. Se les instala la canasta de acero de refuerzo armada exteriormente y se funden los núcleos de los Caisson. Para las columnas 3 y 4 de la Pila 1 se instalaron los andamios de carga y la plataforma y se funde viga cabezal, pedestales, topes sismicos y el mortero de nivelación con SIKA GROUT. En las Columnas 7 y 8 Estribo 2, se instalan los andamios de carga, la plataforma, se  instala el acero de refuerzo de la viga cabezal, cuerpo del Estribo y topes sísmicos y se funde. En el ESTRIBO 1 se instalan los andamios de carga , la plataforma y se instala acero de refuerzo y se funde la Viga Cabezal y cuerpo del Estribo. En Estribo 1a se funde Columna 1a de h=2,25m se realiza  adecuación  del area para construcción de la viga cabezal. En Estribo 2a se instala acero de refuerzo y encofrado para columnas 4a, 5a y 6a. Se funde Columna 5a h=2,20m, Columna 6a h=3,50m y  Columna 4a de h=3,12. Para el Estribo 1a se  funde la Viga Cabezal y el cuerpo del estribo con topes sísmicos y pedestales. En el ESTRIBO 2a se instala acero de refuerzo y se funde la viga cabezal, se instala acero de refuerzo del cuerpo del Estribo y se funde. Se instala plataforma para construir losa maciza entre Estribos 2 y 2a, se  instala  acero de refuerzo y se funde. Se instala plataforma, el acero de refuerzo para losa maciza entre Estribo 1a y 1 y se funde. Se funde losa de aproximación Estribo 1a y Estribo 2a..</t>
    </r>
    <r>
      <rPr>
        <u/>
        <sz val="11"/>
        <color theme="1"/>
        <rFont val="Arial"/>
        <family val="2"/>
      </rPr>
      <t>INFRAESTRUCTURA  TERMINADA,</t>
    </r>
    <r>
      <rPr>
        <u/>
        <sz val="11"/>
        <color rgb="FFFF0000"/>
        <rFont val="Arial"/>
        <family val="2"/>
      </rPr>
      <t xml:space="preserve"> </t>
    </r>
    <r>
      <rPr>
        <sz val="11"/>
        <color rgb="FFFF0000"/>
        <rFont val="Arial"/>
        <family val="2"/>
      </rPr>
      <t>Frente de Obra Inactivo.</t>
    </r>
    <r>
      <rPr>
        <sz val="11"/>
        <color theme="1"/>
        <rFont val="Arial"/>
        <family val="2"/>
      </rPr>
      <t xml:space="preserve"> Falta la SUPERESTRUCTURA del Puente.</t>
    </r>
  </si>
  <si>
    <r>
      <rPr>
        <b/>
        <sz val="11"/>
        <color theme="1"/>
        <rFont val="Arial"/>
        <family val="2"/>
      </rPr>
      <t>PUENTE PK19+900 U2.1:</t>
    </r>
    <r>
      <rPr>
        <sz val="11"/>
        <color theme="1"/>
        <rFont val="Arial"/>
        <family val="2"/>
      </rPr>
      <t xml:space="preserve"> El concesionario inicia actividades el día 19 de septiembre de 2019, con la construcción de caminos de acceso al sitio de la obra y la marcación topográfica de los caisson. En cuanto a la excavación y construcción de los Anillos de los caisson se lleva el siguiente avance: ESTRIBO 1: Caisson 1 h=7,5m, Caisson 2 h=6,5m, PILA 1: Caisson 3 h=5,4m, Caisson 4 h=8,4m, PILA 2: Caisson 5 h=15,2m, Caisson 6 h=18,2m ESTRIBO 2:  Caisson 7 h=11,05m, Caisson 8 h=11m  .  El avance en la excavación y fundida de anillos es del 86,7%</t>
    </r>
    <r>
      <rPr>
        <sz val="11"/>
        <color rgb="FFFF0000"/>
        <rFont val="Arial"/>
        <family val="2"/>
      </rPr>
      <t xml:space="preserve">.
</t>
    </r>
    <r>
      <rPr>
        <u/>
        <sz val="11"/>
        <rFont val="Arial"/>
        <family val="2"/>
      </rPr>
      <t xml:space="preserve">INFRAESTRUCTURA
</t>
    </r>
    <r>
      <rPr>
        <sz val="11"/>
        <rFont val="Arial"/>
        <family val="2"/>
      </rPr>
      <t xml:space="preserve"> PILA 2: Se funde núcleo del Caisson 5 y  6. Instalación acero de refuerzo y encofrado y se funden Columnas. Instalación andamios de carga,  plataforma y acero de refuerzo para Viga Cabezal, topes sísmicos y pedestales y se funde..</t>
    </r>
    <r>
      <rPr>
        <u/>
        <sz val="11"/>
        <rFont val="Arial"/>
        <family val="2"/>
      </rPr>
      <t xml:space="preserve">
</t>
    </r>
    <r>
      <rPr>
        <sz val="11"/>
        <rFont val="Arial"/>
        <family val="2"/>
      </rPr>
      <t>ESTRIBO 2: Se funde el núcleo de los Caissons 7 y 8. Instalación acero de refuerzo Viga Cabezal y se funde con topes sísmicos y pedestales. Instalación acero de refuerzo y encofrado  cuerpo del Estribo, aletas integradas y se funde. Instalación acero de refuerzo losa de aproximación y se funde.</t>
    </r>
    <r>
      <rPr>
        <sz val="11"/>
        <color rgb="FFFF0000"/>
        <rFont val="Arial"/>
        <family val="2"/>
      </rPr>
      <t xml:space="preserve"> Frente Inactivo</t>
    </r>
  </si>
  <si>
    <r>
      <rPr>
        <b/>
        <sz val="11"/>
        <color theme="1"/>
        <rFont val="Arial"/>
        <family val="2"/>
      </rPr>
      <t>PUENTE PK20+680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h=10m,  Caisson 2 h=9,3m
PILA 1: Caisson 3 h=9m, Caisson 4 h=10,4m
</t>
    </r>
    <r>
      <rPr>
        <sz val="11"/>
        <rFont val="Arial"/>
        <family val="2"/>
      </rPr>
      <t>PILA 2: Caisson 5 h=8,1m, Cais</t>
    </r>
    <r>
      <rPr>
        <sz val="11"/>
        <color theme="1"/>
        <rFont val="Arial"/>
        <family val="2"/>
      </rPr>
      <t xml:space="preserve">son 6 h=8,8m
ESTRIBO 2: Caisson 7 h=5,50m, Caisson 8 h=6m
</t>
    </r>
    <r>
      <rPr>
        <u/>
        <sz val="11"/>
        <color theme="1"/>
        <rFont val="Arial"/>
        <family val="2"/>
      </rPr>
      <t xml:space="preserve">INFRAESTRUCTURA TERMINADA.
</t>
    </r>
    <r>
      <rPr>
        <sz val="11"/>
        <color theme="1"/>
        <rFont val="Arial"/>
        <family val="2"/>
      </rPr>
      <t>ESTRIBO 1: Se funden los núcleos de los Caissons 1 y 2. Se  instala acero de refuerzo Viga Cabezal y se funde. Se instala acero de refuerzo del cuerpo del Estribo, topes sísmicos y pedestales y se funde. Se instala acero de refuerzo y encofrado de aletas integradas y se funden. Se funde losa de aproximación.</t>
    </r>
    <r>
      <rPr>
        <u/>
        <sz val="11"/>
        <color theme="1"/>
        <rFont val="Arial"/>
        <family val="2"/>
      </rPr>
      <t xml:space="preserve">
</t>
    </r>
    <r>
      <rPr>
        <sz val="11"/>
        <color theme="1"/>
        <rFont val="Arial"/>
        <family val="2"/>
      </rPr>
      <t xml:space="preserve">PILA 1: Se funden los núcleos de los Caisson 3 y 4. Se funden Columnas a nivel de Viga cabezal. Instalación andamios de carga y plataforma para Viga Cabezal. Se instala acero de refuerzo para Viga Cabezal, topes sísmicos y pedestales y se funde. 
</t>
    </r>
    <r>
      <rPr>
        <sz val="11"/>
        <rFont val="Arial"/>
        <family val="2"/>
      </rPr>
      <t>PILA 2: Instalación acero de refuerzo núcleo caisson 5 y 6 y de funden. Instalación acero de refuerzo y encofrado elevación Columnas y se funden hasta el nivel de la Viga cabezal. Instalación andamios de carga, plataforma, acero de refuerzo, encofrado y se funde Viga cabezal con topes sísmicos y pedestales.
ESTRIBO 2. Instalación acero de refuerzo núcleos Caissons 7 y 8 y se funden. Instalación acero de refuerzo Viga Cabezal y se funde. Instalación acero de refuerzo y encofrado</t>
    </r>
    <r>
      <rPr>
        <sz val="11"/>
        <color theme="1"/>
        <rFont val="Arial"/>
        <family val="2"/>
      </rPr>
      <t xml:space="preserve"> cuerpo del Estribo y se funde.</t>
    </r>
    <r>
      <rPr>
        <sz val="11"/>
        <color rgb="FFFF0000"/>
        <rFont val="Arial"/>
        <family val="2"/>
      </rPr>
      <t xml:space="preserve"> </t>
    </r>
    <r>
      <rPr>
        <sz val="11"/>
        <rFont val="Arial"/>
        <family val="2"/>
      </rPr>
      <t xml:space="preserve">Instalación acero de refuerzo y encofrado aletas, pedestales y topes sísmicos y se funden. Se funde losa aproximación Estribo 2.
</t>
    </r>
    <r>
      <rPr>
        <u/>
        <sz val="11"/>
        <rFont val="Arial"/>
        <family val="2"/>
      </rPr>
      <t xml:space="preserve">SUPERESTRUCTURA
</t>
    </r>
    <r>
      <rPr>
        <sz val="11"/>
        <rFont val="Arial"/>
        <family val="2"/>
      </rPr>
      <t>Instalación de mortero de nivelación con sika Grout spbre pesetales. Montaje del Equipo lanza-vigas.</t>
    </r>
    <r>
      <rPr>
        <sz val="11"/>
        <color rgb="FFFF0000"/>
        <rFont val="Arial"/>
        <family val="2"/>
      </rPr>
      <t xml:space="preserve">
</t>
    </r>
    <r>
      <rPr>
        <sz val="11"/>
        <rFont val="Arial"/>
        <family val="2"/>
      </rPr>
      <t>Vanos 1 , 2 y 3: Instalación de vigas prefabricadas sobre apoyos de neopreno, construcción de diafragmas, instalación de pre-losas, acero de refuerzo de las losas y se funden. Instalación de plataformas y acero de refuerzo voladizos izquierdo  y derecho vanos 1, 2 y 3 y se funden.</t>
    </r>
    <r>
      <rPr>
        <sz val="11"/>
        <color rgb="FFFF0000"/>
        <rFont val="Arial"/>
        <family val="2"/>
      </rPr>
      <t xml:space="preserve"> </t>
    </r>
    <r>
      <rPr>
        <sz val="11"/>
        <rFont val="Arial"/>
        <family val="2"/>
      </rPr>
      <t>Instalación acero de refuerzo y encofrado módulos de New Jersey  ambos costados. y se funden. Se realizan acabados. Falta instalación de juntas de dilatación.</t>
    </r>
    <r>
      <rPr>
        <sz val="11"/>
        <color rgb="FFFF0000"/>
        <rFont val="Arial"/>
        <family val="2"/>
      </rPr>
      <t xml:space="preserve">
</t>
    </r>
    <r>
      <rPr>
        <sz val="11"/>
        <color theme="1"/>
        <rFont val="Arial"/>
        <family val="2"/>
      </rPr>
      <t xml:space="preserve">
El avance en la excavación y fundida de anillos es del 109,7%.</t>
    </r>
  </si>
  <si>
    <r>
      <rPr>
        <b/>
        <sz val="11"/>
        <color theme="1"/>
        <rFont val="Arial"/>
        <family val="2"/>
      </rPr>
      <t>PUENTE PK21+220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h=12m,  Caisson 2 h=15m
PILA 1: Caisson 3 h=14,92m,   Caisson 4 h=13,8m
ESTRIBO 2:  Caisson 5 h=14,4m,  Caisson 6 h=14,5m
El avance en la excavación y fundida de anillos es del 128,2%.
</t>
    </r>
    <r>
      <rPr>
        <u/>
        <sz val="11"/>
        <rFont val="Arial"/>
        <family val="2"/>
      </rPr>
      <t>INFRAESTRUCTURA TERMINADA</t>
    </r>
    <r>
      <rPr>
        <u/>
        <sz val="11"/>
        <color theme="1"/>
        <rFont val="Arial"/>
        <family val="2"/>
      </rPr>
      <t xml:space="preserve">
</t>
    </r>
    <r>
      <rPr>
        <sz val="11"/>
        <color theme="1"/>
        <rFont val="Arial"/>
        <family val="2"/>
      </rPr>
      <t>ESTRIBO 1:  Se funden Caissons 1 y 2 e instalación acero de refuerzo de Columnas y se funden a nivel de Viga Cabezal. Adecuaciones para construcción Estribo. Muro en concreto ciclópeo. Instalación de plataforma. Instalación acero de refuerzo Viga Cabezal , cuerpo del Estribo, topes sísmicos, pedestales y aletas integradas y se funden.
  PILA 1. Se funde núcleo de caisson 3 y  4. Instalación acero de refuerzo y encofrado Viga Cabezal, topes sísmicos y pedestales. Se funde Viga Cabezal con topes sísmicos y pedestales.</t>
    </r>
    <r>
      <rPr>
        <u/>
        <sz val="11"/>
        <color theme="1"/>
        <rFont val="Arial"/>
        <family val="2"/>
      </rPr>
      <t xml:space="preserve">
</t>
    </r>
    <r>
      <rPr>
        <sz val="11"/>
        <color theme="1"/>
        <rFont val="Arial"/>
        <family val="2"/>
      </rPr>
      <t>ESTRIBO 2: Se funde el núcleo de los Caissons 5 y 6. Se instala acero de refuerzo y fundida de la Viga Cabezal y cuerpo del Estribo.  Instalación acero de refuerzo para pedestales y topes sísmicos y se funden con aletas integradas. Se funde losa de aproximación Estribo 1 y 2.</t>
    </r>
    <r>
      <rPr>
        <sz val="11"/>
        <color rgb="FFFF0000"/>
        <rFont val="Arial"/>
        <family val="2"/>
      </rPr>
      <t xml:space="preserve"> 
</t>
    </r>
    <r>
      <rPr>
        <u/>
        <sz val="11"/>
        <rFont val="Arial"/>
        <family val="2"/>
      </rPr>
      <t xml:space="preserve">SUPERESTRUCTURA
</t>
    </r>
    <r>
      <rPr>
        <sz val="11"/>
        <rFont val="Arial"/>
        <family val="2"/>
      </rPr>
      <t>Montaje del Equipo lanza-vigas e instalación de mortero de nivelación con Sika Grout sobre pedestales.</t>
    </r>
    <r>
      <rPr>
        <sz val="11"/>
        <color rgb="FFFF0000"/>
        <rFont val="Arial"/>
        <family val="2"/>
      </rPr>
      <t xml:space="preserve">
</t>
    </r>
    <r>
      <rPr>
        <sz val="11"/>
        <rFont val="Arial"/>
        <family val="2"/>
      </rPr>
      <t>Vanos 1 y 2: Instalación de Vigas prefabricadas sobre apoyos de neopreno, construcción de Diafragmas, instalación de pre-losas y acero de refuerzo de las losas y se  funden</t>
    </r>
    <r>
      <rPr>
        <sz val="11"/>
        <color rgb="FFFF0000"/>
        <rFont val="Arial"/>
        <family val="2"/>
      </rPr>
      <t>.</t>
    </r>
    <r>
      <rPr>
        <sz val="11"/>
        <rFont val="Arial"/>
        <family val="2"/>
      </rPr>
      <t xml:space="preserve"> Instalación de plataforma y acero de refuerzo para voladizos ambos costados y se funden</t>
    </r>
    <r>
      <rPr>
        <sz val="11"/>
        <color rgb="FFFF0000"/>
        <rFont val="Arial"/>
        <family val="2"/>
      </rPr>
      <t>.</t>
    </r>
    <r>
      <rPr>
        <sz val="11"/>
        <rFont val="Arial"/>
        <family val="2"/>
      </rPr>
      <t xml:space="preserve"> Instalación acero de refuerzo New Jersey costado izquierdo y derecho y se funden; se realizan acabados. Falta instalación de juntas de dilatación.</t>
    </r>
  </si>
  <si>
    <r>
      <rPr>
        <b/>
        <sz val="11"/>
        <color theme="1"/>
        <rFont val="Arial"/>
        <family val="2"/>
      </rPr>
      <t xml:space="preserve">PUENTE  PK21+840  UF2.1: </t>
    </r>
    <r>
      <rPr>
        <sz val="11"/>
        <color theme="1"/>
        <rFont val="Arial"/>
        <family val="2"/>
      </rPr>
      <t xml:space="preserve"> El concesionario inicia actividades el día 17 de agosto  de 2018 con la demarcación topográfica de ubicación de Caisson y construcción de caminos de acceso al sitio de las obras.  Se terminó con la excavación y construcción de anillos de los Caissons con un avance de 128,8%.
</t>
    </r>
    <r>
      <rPr>
        <u/>
        <sz val="11"/>
        <color theme="1"/>
        <rFont val="Arial"/>
        <family val="2"/>
      </rPr>
      <t>INFRAESTRUCTURA TERMINADA</t>
    </r>
    <r>
      <rPr>
        <sz val="11"/>
        <color theme="1"/>
        <rFont val="Arial"/>
        <family val="2"/>
      </rPr>
      <t xml:space="preserve">
ESTRIBO 1. Se funde el núcleo del caisson 1 y Caisson 2. Se instala acero de refuerzo de las columnas y se funden hasta el nivel de la Viga Cabezal. Instalación acero de refuerzo de Viga Cabezal, topes sísmicos, pedestales y cuerpo del Estribo y se funde. Encofrado de aletas.
 ESTRIBO 2. Se instala el acero de refuerzo y se funde el núcleo de los caisson 9 y 10. Se funde Viga Cabezal,  cuerpo Estribo, topes sísmicos y pedestales y aleta derecha. Instalación acero de refuerzo de losa de aproximación y se funde.
 PILA 1.  Se funde el núcleo de los caisson 3 y 4, se instala acero de refuerzo de las columnas y se funden hasta el nivel de la Viga cabezal. Se instala acero de refuerzo de la Viga Cabezal y se funde con topes sísmicos, pedestales y mortero de nivelación.
PILA 2.  Se instala el acero de refuerzo y se funde el núcleo de los caisson 5 y 6. Se instala acero de refuerzo de Columnas 5 y  6 y se funden hasta el nivel de la Viga Cabezal. Se instala acero de refuerzo de la Viga Cabezal y se funde con los topes s´smicos y los pedestales.
PILA 3.  Se instala el acero de refuerzo y se funde el núcleo de los caissons 7 y 8. Se instala acero de refuerzo de Columna 7 y 8 y se funden hasta el nivel de la Viga Cabezal. Se instala el acero de refuerzo de la Viga Cabezal y se funde con los topes sísmicos y pedestales.
</t>
    </r>
    <r>
      <rPr>
        <u/>
        <sz val="11"/>
        <color theme="1"/>
        <rFont val="Arial"/>
        <family val="2"/>
      </rPr>
      <t>SUPERESTRUCTURA TERMINADA</t>
    </r>
    <r>
      <rPr>
        <sz val="11"/>
        <color theme="1"/>
        <rFont val="Arial"/>
        <family val="2"/>
      </rPr>
      <t xml:space="preserve">
TRAMO PILA 3 - ESTRIBO 2: Instalación de Vigas 13, 14, 15 y 16 con neoprenos en los apoyos, instalación de pre-losas, acero de refuerzo de la losa y se funde incluyendo el diafragma.
TRAMO PILA 2 - PILA3:  Instalación de Vigas 9, 10, 11 y 12 con neoprenos en los apoyos, instalación de pre-losas, acero de refuerzo de la losa. Se funde losa y diafragma.
TRAMO PILA 1 - PILA 2: Instalación de Vigas 5, 6, 7 y 8 con neoprenos en los apoyos,  prelosas tipo A y B y se funde losa.
TRAMO ESTRIBO 1 - PILA 1: Instalación de Vigas 1, 2, 3 y 4 con neoprenos en los apoyos. Se instalan prelosas Tipo A y B, se instala acero de refuerzo de la losa y se funde.
Instalación acero de refuerzo, plataforma y se funden  voladizos C.I y C.D. Instalación acero de refuerzo para New Jersey  por ambos costados y se funde.</t>
    </r>
  </si>
  <si>
    <r>
      <rPr>
        <b/>
        <sz val="11"/>
        <color theme="1"/>
        <rFont val="Arial"/>
        <family val="2"/>
      </rPr>
      <t>PUENTE PK22+080 UF2.1:</t>
    </r>
    <r>
      <rPr>
        <sz val="11"/>
        <color theme="1"/>
        <rFont val="Arial"/>
        <family val="2"/>
      </rPr>
      <t xml:space="preserve"> El concesionario inicia actividades el día 08 de febrero de 2018, con excavación mecanica del sitio donde se van a construir los estribos, replanteo topográfico de ubicacion de caisson y construcción de caminos de acceso al sitio de las obras. Se terminó con la excavación y construcción de anillos de los Caissons con un avance de 98,4%.
</t>
    </r>
    <r>
      <rPr>
        <u/>
        <sz val="11"/>
        <color theme="1"/>
        <rFont val="Arial"/>
        <family val="2"/>
      </rPr>
      <t>INFRAESTRUCTURA TERMINADA:</t>
    </r>
    <r>
      <rPr>
        <sz val="11"/>
        <color theme="1"/>
        <rFont val="Arial"/>
        <family val="2"/>
      </rPr>
      <t xml:space="preserve">
 ESTRIBO 1:  Fundida de nucleo  de caisson 1 y  2.Fundida de Viga cabezal, pedestales,cuerpo del estripo, topes sismicos y mortero de nivelación terminados. Se funde losa de aproximación 
PILA 1: Fundida de nucleo  de los caisson 3 y 4.Costrucción de las Columna 3 h=11m y Columna 4 h=6m. Construcción de viga cabezal, pedestales, topes sismicos y mortero de nivelación terminados. PILA 2:  Se funde núcleo de los caisson 5 y 6; se funden Columnas 5 y 6. Se instala  acero de refuerzo de Viga cabezal y se funde con topes sísmicos y pedestales.
PILA 3:. Se  funde núcleo del Caisson 7 y 8. Se  instala acero de refuerzo Viga Cabezal y se funde con topes sísmicos y pedestales.
ESTRIBO 2: Se funde el núcleo de los  caisson 9 y 10  la Viga Cabezal, topes sísmicos, pedestales y aletas integradas . Se funde losa de aproximación.
</t>
    </r>
    <r>
      <rPr>
        <u/>
        <sz val="11"/>
        <color theme="1"/>
        <rFont val="Arial"/>
        <family val="2"/>
      </rPr>
      <t xml:space="preserve">SUPERESTRUCTURA TERMINADA:
</t>
    </r>
    <r>
      <rPr>
        <sz val="11"/>
        <color theme="1"/>
        <rFont val="Arial"/>
        <family val="2"/>
      </rPr>
      <t>TRAMO PILA 3 - ESTRIBO 2: Instalación de Vigas 13, 14, 15 y 16 con sus neoprenos. Instalación de prelosas, acero de refuerzo de la
 losa y se funde.
TRAMO PILA 2 - PILA 3: Instalación de vigas 9, 10, 11 y 12 con sus neoprenos en los apoyos, instalación de prelosas tipo A y B y se istala acero de refuerzo de la losa y se funde.
TRAMO PILA 1 - PILA 2: Instalación de Vigas 5, 6, 7 y 8 con sus respectivos neoprenos e instalación de prelosas tipo A y B y acero de refuerzo de la losa. Se funde losa y diafragma.
TRAMO ESTRIBO 1 - PILA 1: Instalación de Vigas 1, 2, 3 y 4 con sus respectivos neoprenos en los apoyos, instalación de prelosas tipo A y B , acero de refuerzo de la losa y se funde.
Instalación encofrado y acero de refuerzo para New Jersey costado izquierdo y dereccho. Se termina construcción de New Jersey.</t>
    </r>
  </si>
  <si>
    <r>
      <rPr>
        <b/>
        <sz val="11"/>
        <color theme="1"/>
        <rFont val="Arial"/>
        <family val="2"/>
      </rPr>
      <t xml:space="preserve">PUENTE  PK22+640  UF2.1: </t>
    </r>
    <r>
      <rPr>
        <sz val="11"/>
        <color theme="1"/>
        <rFont val="Arial"/>
        <family val="2"/>
      </rPr>
      <t xml:space="preserve">El concesionario inicia actividades el día 23 de julio de 2018 con la demarcación topográfica de ubicación de Caisson y construcción de caminos de acceso al sitio de las obras. Se terminó con la excavación y construcción de anillos de los Caissons con un avance de 108,9%.
</t>
    </r>
    <r>
      <rPr>
        <u/>
        <sz val="11"/>
        <color theme="1"/>
        <rFont val="Arial"/>
        <family val="2"/>
      </rPr>
      <t>INFRAESTRUCTURA TERMINADA</t>
    </r>
    <r>
      <rPr>
        <sz val="11"/>
        <color theme="1"/>
        <rFont val="Arial"/>
        <family val="2"/>
      </rPr>
      <t xml:space="preserve">
ESTRIBO 1. Fundida de nucleo   de los caisson 1 y  2. Se funde la viga cabezal, cuerpo del Estribo, topes sísmicos, pedestales y aletas.
PILA 1. Fundida de nucleo  de los caisson 3 y 4, las columnas, Viga Cabezal, topes sísmicos y pedestales.
PILA 2.  Fundida de núcleo de caisson 5 y 6 , Columnas, Viga Cabezal, topes sismicos y pedestales.
PILA 3 . Se funden los núcleos de los caisson 7 y 8. Se funde las Columnas, Viga Cabezal, topes sísmicos y pedestales.
ESTRIBO 2 . Fundida de nucleo  de los caisson 9 y 10 . Se funde Viga Cabezal, cuerpo, topes sísmicos, pedestales y aletas. Se funde losa de aproximación.
</t>
    </r>
    <r>
      <rPr>
        <u/>
        <sz val="11"/>
        <color theme="1"/>
        <rFont val="Arial"/>
        <family val="2"/>
      </rPr>
      <t>SUPERESTRUCTURA TERMINADA</t>
    </r>
    <r>
      <rPr>
        <sz val="11"/>
        <color theme="1"/>
        <rFont val="Arial"/>
        <family val="2"/>
      </rPr>
      <t xml:space="preserve">
Se instalan las Vigas y neoprenos 1, 2, 3 y 4 del tramo entre el Estribo 1 y la Pila 1. Se instalan prelosas,  se  instala  acero de refuerzo de la losa y se funde. En el tramo entre la Pila 1 y la Pila2, se instalan los neoprenos y las Vigas 5, 6, 7 y 8, se  instalan las pre-losas, el acero de refuerzo de la losa y se funde. Para el tramo Pila 2 - Pila 3, se instalan las Vigas 9, 10, 11 y 12, se instalan las prelosas, se instala acero de refuerzo de la losa y se funde. Para el tramo Pila 3 - Estribo 2, se instalan las Vigas 13, 14, 15 y 16,  y se funde la losa incluyendo los voladizos. Se construyen los diafragmas. Instalación de plataforma para construcción de voladizos, instalación de acero de refuerzo y  fundida por ambos costados. Instalación de acero de refuerzo y encofrado para New jersey por ambos costados. Se termina de fundir el New Jersey. Se instala acero de refuerzo losa de aproximación Estribo 1 y se funde.</t>
    </r>
  </si>
  <si>
    <r>
      <rPr>
        <b/>
        <sz val="11"/>
        <color theme="1"/>
        <rFont val="Arial"/>
        <family val="2"/>
      </rPr>
      <t>AMPLIACION PUENTE LA MUÑOZ II.  PK18+700 UF2.1:</t>
    </r>
    <r>
      <rPr>
        <sz val="11"/>
        <color theme="1"/>
        <rFont val="Arial"/>
        <family val="2"/>
      </rPr>
      <t xml:space="preserve">  El concesionario inicia el día 22 de octubre de 2018; con la actividad de ampliación del  Puente La Muñóz II; existente de la UF2.1 en el PK18+700.
VOLADIZO COSTADO IZQUIERDO: Se termina la ampliación del Voladizo por este costado y se instala carpeta asfálica para abrir este carril y continuar con la ampliación del voladizo por el costado derecho.
VOLADIZO COSTADO DERECHO: Se realiza demolición de la carpeta asfáltica existente, demolición de New Jersey y escarificación de losa existente e instalación de plataforma para ampliación voladizo. Instalación de anclajes en U  y acero de refuerzo sobre losa existente. Se funde losa de ampliación del voladizo y losa de aproximación estribo de entrada y salida..</t>
    </r>
    <r>
      <rPr>
        <sz val="11"/>
        <color rgb="FFFF0000"/>
        <rFont val="Arial"/>
        <family val="2"/>
      </rPr>
      <t xml:space="preserve"> </t>
    </r>
    <r>
      <rPr>
        <sz val="11"/>
        <rFont val="Arial"/>
        <family val="2"/>
      </rPr>
      <t>Se realiza instalación de baranda metálica por ambos costados del puente. Instalación de anticorrocivo y pintura. Se termina esta actividad.</t>
    </r>
  </si>
  <si>
    <r>
      <rPr>
        <b/>
        <sz val="11"/>
        <color theme="1"/>
        <rFont val="Arial"/>
        <family val="2"/>
      </rPr>
      <t xml:space="preserve">AMPLIACION PUENTE LA GUARACÚ II.  PK19+220 UF2.1: </t>
    </r>
    <r>
      <rPr>
        <sz val="11"/>
        <color theme="1"/>
        <rFont val="Arial"/>
        <family val="2"/>
      </rPr>
      <t xml:space="preserve"> El concesionario inicia el día 5 de agosto de 2019; con la actividad de ampliación del  Puente La Guaracú II; existente de la UF2.1 en el PK19+220.
 VOLADIZO COSTADO DERECHO: Se implementa la señalizalización, cerrando el carril derecho de la vía. El concesionario ya ejecutó la instalación de reforzamiento estructural con tejido de fibra de carbono en las cuatro vigas de cada una de las cutro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acero de refuerzo  del voladizo y se funde incluyendo el bordillo.  Demoliciones para prolongación del voladizo lado Medellín y Santafé de Antioquia. Se instala acero de refuerzo para viga con ménsula en prolongación de voladizo lado Medellín y se funde. Se realiza la construcción de la baranda metálica, instalación de pavimento flexible y se da apertura del carril derecho.
VOLADIZO COSTADO IZQUIERDO: Instación de andamios y plataforma para ampliación Voladizo, demolición de carpeta asfáltica y New Jersey y escarificación de losa. Instalación acero de refuerzo ampliación Voladizo. Se funden módulos 1 , 2, 3 y 4. Excavación e instalación acero de refuerzo para losa prolongación voladizo y losa de aproximación y se funde.  Se instala carpeta asfaltica y baranda vehicular. Se da vía por este carril. Ampliación terminada.</t>
    </r>
  </si>
  <si>
    <r>
      <rPr>
        <b/>
        <sz val="11"/>
        <color theme="1"/>
        <rFont val="Arial"/>
        <family val="2"/>
      </rPr>
      <t xml:space="preserve">AMPLIACION PUENTE EL SAPO.  PK20+920 UF2.1: </t>
    </r>
    <r>
      <rPr>
        <sz val="11"/>
        <color theme="1"/>
        <rFont val="Arial"/>
        <family val="2"/>
      </rPr>
      <t xml:space="preserve"> El concesionario inicia el día 15 de agosto de 2019; con la actividad de ampliación del  Puente El Sapo existente de la UF2.1 en el PK20+920. 
VOLADIZO COSTADO DERECHO: Se implementa la señalización, cerrando el carril derecho de la vía. El concesionario ya ejecutó la instalación de reforzamiento estructural con tejido de fibra de carbono en las cuatro vigas de cada una de las dos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plataforma y acero de refuerzo pata fundir módulos en los Voladizos . Se funden los módulos 2 y 3 y se instala acero de refuerzo en módulos 1 y 4. Se tremina de fundir la losa de ampliación del Voladizo con el bordillo por el C.D. Excavaciones para prolongación del Voladizo lado Medellín y Santa fé de Antioquia. Empalme prolongación Voladizo lado Medellín con aleta existente. Instalación acero de refuerzo losa de aproximación lado Santafé de Antioquia y se funde. Se instala pavimento flexible y baranda metálica y se da apertura del carril.
VOLADIZO COSTADO IZQUIERDO: Se realiza demolición de carpeta asfáltica existente, demolición de New Jersey y escarificación de losa existente. Se instala acero de refuerzo para ampliación voladizo y construcción de guarda rueda y se funde vano 1 y 2. Se funde losa de aproximación estribo de salida. Instalación de baranda metálica. Se da vía por este carril. Ampliación terminada</t>
    </r>
  </si>
  <si>
    <r>
      <rPr>
        <b/>
        <sz val="11"/>
        <color theme="1"/>
        <rFont val="Arial"/>
        <family val="2"/>
      </rPr>
      <t>AMPLIACIÓN PUENTE LA GUAIRA. PK20+670 UF2.1.</t>
    </r>
    <r>
      <rPr>
        <sz val="11"/>
        <color theme="1"/>
        <rFont val="Arial"/>
        <family val="2"/>
      </rPr>
      <t xml:space="preserve"> Se realiza actividad  la instalación de fibra de carbono , inyección de juntas con sikadur 35  y protección con sikacolor en las vigas 2,3,4,6, 7, 8. 
VOLADIZO COSTADO DERECHO: Demolición y retiro de carpeta asfaltica costado derecho , demolicion de new jersey  y escarificación del tablero. Se instalan los anclajes en U y en L, el acero de refuerzo y se funde la losa de ampliación del Voladizo. Se construye viga con ménsula y losa de aproximación lado Medellín y Santafé de Antioquia. Se construye el  guarda ruedas,  se instala pavimento flexible, se instala baranda metálica y se da vía por este carril. Se termina ampliaciónpor este costado.</t>
    </r>
  </si>
  <si>
    <t>Ampliación Puente 23 La Muñoz II UF2.1</t>
  </si>
  <si>
    <t>Ampliación Puente 24 La Guaracú II UF2.1</t>
  </si>
  <si>
    <t>Ampliación Puente 28 El Sapo UF2.1</t>
  </si>
  <si>
    <t>Ampliación Puente 27 La Guaira UF2.1</t>
  </si>
  <si>
    <t>Ampliación Puente 3 La Cola UF1</t>
  </si>
  <si>
    <t>Ampliación Puente 1  La Negra UF1</t>
  </si>
  <si>
    <t>Ampliación Puente 4  La Nuez UF1</t>
  </si>
  <si>
    <t>Ampliación Puente 5  La Causala UF1</t>
  </si>
  <si>
    <t>Ampliación Puente 11  La Roncha UF1</t>
  </si>
  <si>
    <t>Ampliación Puente 9  San Gregorio UF1</t>
  </si>
  <si>
    <t>Ampliación Puente 2  La Volcana UF1</t>
  </si>
  <si>
    <t>C303700071-8477-0055</t>
  </si>
  <si>
    <t>C303700071-8477-2294</t>
  </si>
  <si>
    <t>C303700071-8477-2287</t>
  </si>
  <si>
    <t>C303700071-8477-2286</t>
  </si>
  <si>
    <t>No hay certificación de este fondeo</t>
  </si>
  <si>
    <t>C303700071-8477-2280</t>
  </si>
  <si>
    <t>C303700071-8477-2277</t>
  </si>
  <si>
    <t>C303700071-8477-2273</t>
  </si>
  <si>
    <t>Fecha del fondeo 27 de noviembre de 2018</t>
  </si>
  <si>
    <t>C303700071-8477-2272</t>
  </si>
  <si>
    <t>Fecha del fondeo 28 de noviembre de 2018 / Esta certificación tiene el mismo numero de certificación del giro 13, pero son dos documentos diferentes.</t>
  </si>
  <si>
    <t>C303700071-8477-2270</t>
  </si>
  <si>
    <t>C303700071-8477-2268</t>
  </si>
  <si>
    <t>C303700071-8477-2265</t>
  </si>
  <si>
    <t>C303700071-8477-2264</t>
  </si>
  <si>
    <t>C303700071-8477-2261</t>
  </si>
  <si>
    <t>C303700071-8477-2260</t>
  </si>
  <si>
    <t>Fecha del fondeo 02 de mayo de 2018</t>
  </si>
  <si>
    <t>C303700071-8477-2257</t>
  </si>
  <si>
    <t>C303700071-8477-2255</t>
  </si>
  <si>
    <t>C303700071-8477-2251</t>
  </si>
  <si>
    <t>C303700071-8477-2246</t>
  </si>
  <si>
    <t>C303700071-8477-2247</t>
  </si>
  <si>
    <t>C303700071-8477-1491</t>
  </si>
  <si>
    <t>C303700071-8477-2304</t>
  </si>
  <si>
    <t>C303700071-8477-2302</t>
  </si>
  <si>
    <t>C303700071-8477-2299</t>
  </si>
  <si>
    <t>C303700071-8477-2296</t>
  </si>
  <si>
    <t>C303700071-8477-2295</t>
  </si>
  <si>
    <t>C303700071-8477-2292</t>
  </si>
  <si>
    <t>C303700071-8477-2291</t>
  </si>
  <si>
    <t>C303700071-8477-2290</t>
  </si>
  <si>
    <t>C303700071-8477-2285</t>
  </si>
  <si>
    <t>C303700071-8477-2279</t>
  </si>
  <si>
    <t>C303700071-8477-2278</t>
  </si>
  <si>
    <t>C303700071-8477-2275</t>
  </si>
  <si>
    <t>C303700071-8477-2267</t>
  </si>
  <si>
    <t>C303700071-8477-2263</t>
  </si>
  <si>
    <t>C303700071-8477-2256</t>
  </si>
  <si>
    <t>C303700071-8477-2254</t>
  </si>
  <si>
    <t>C303700071-8477-2250</t>
  </si>
  <si>
    <t>C303700071-8477-2305</t>
  </si>
  <si>
    <t>C303700071-8477-2289</t>
  </si>
  <si>
    <t>C303700071-8477-2288</t>
  </si>
  <si>
    <t>C303700071-8477-2274</t>
  </si>
  <si>
    <t>Valor del fondeo 76.344.124</t>
  </si>
  <si>
    <t>Valor del fondeo 387.419.066</t>
  </si>
  <si>
    <t>No hay certificación</t>
  </si>
  <si>
    <t>C303700071-8477-2276</t>
  </si>
  <si>
    <t>C303700071-8477-2271</t>
  </si>
  <si>
    <t>C303700071-8477-2262</t>
  </si>
  <si>
    <t>C303700071-8477-2258</t>
  </si>
  <si>
    <t>C303700071-8477-2281</t>
  </si>
  <si>
    <t>Fecha del fondeo 26 de mayo de 2020</t>
  </si>
  <si>
    <t>C303700071-8477-2298</t>
  </si>
  <si>
    <t>C303700071-8477-2297</t>
  </si>
  <si>
    <t>C303700071-8477-2293</t>
  </si>
  <si>
    <t>C303700071-8477-2284</t>
  </si>
  <si>
    <t>C303700071-8477-2269</t>
  </si>
  <si>
    <t>C303700200-8477-0401</t>
  </si>
  <si>
    <t>C303700200-8477-0399</t>
  </si>
  <si>
    <t>C303700200-8477-0361</t>
  </si>
  <si>
    <t>C303700200-8477-0336</t>
  </si>
  <si>
    <t>C303700200-8477-0309</t>
  </si>
  <si>
    <t>C303700200-8477-0273</t>
  </si>
  <si>
    <t>C303700200-8477-0262</t>
  </si>
  <si>
    <t>Fecha del aporte 18 de marzo de 2019</t>
  </si>
  <si>
    <t>C303700200-8477-0139</t>
  </si>
  <si>
    <t>C303700200-8477-0102</t>
  </si>
  <si>
    <t>C303700200-8477-0088</t>
  </si>
  <si>
    <t>C303700200-8477-1343</t>
  </si>
  <si>
    <t>C303700200-8477-1164</t>
  </si>
  <si>
    <t>C303700200-8477-1096</t>
  </si>
  <si>
    <t>C303700200-8477-1018</t>
  </si>
  <si>
    <t>C303700200-8477-0933</t>
  </si>
  <si>
    <t>C303700200-8477-0762</t>
  </si>
  <si>
    <t>C303700200-8477-0367</t>
  </si>
  <si>
    <r>
      <t xml:space="preserve">PUENTE PK9+777 UF1. </t>
    </r>
    <r>
      <rPr>
        <sz val="11"/>
        <color theme="1"/>
        <rFont val="Arial"/>
        <family val="2"/>
      </rPr>
      <t xml:space="preserve">El concesionario inicia con la construcción de caminos de acceso al sitio de las obras y replanteo topográfico de ubicación de caisson a partir del 8 de octubre de 2019.
CONTROL DE EXCAVACIÓN
CALDADA IZQUIERDA:  ESTRIBO 1. caisson 1 h=10,6m; caisson 2 h=10,5m 
                        PILA 1.  caisson 3 h=5m;  caisson 4 h=5m
                             ESTRIBO 2.  caisson 5 h=4m caisson 6 h=2m
CALZADA DERECHA: ESTRIBO 1 . Caisson 1 h=10,4Mm  Caisson 2 h=9,6m  
                          ESTRIBO 2. Caisson 3 h=10,6  Caisson 4 h=8,7m
</t>
    </r>
    <r>
      <rPr>
        <sz val="11"/>
        <color rgb="FFFF0000"/>
        <rFont val="Arial"/>
        <family val="2"/>
      </rPr>
      <t xml:space="preserve"> El concesionario deja abandonada esta obra.</t>
    </r>
    <r>
      <rPr>
        <sz val="11"/>
        <color theme="1"/>
        <rFont val="Arial"/>
        <family val="2"/>
      </rPr>
      <t xml:space="preserve">
El avance en excavación y construcción de anillos es del 69,1%</t>
    </r>
  </si>
  <si>
    <r>
      <rPr>
        <b/>
        <sz val="11"/>
        <color theme="1"/>
        <rFont val="Arial"/>
        <family val="2"/>
      </rPr>
      <t xml:space="preserve">Licencia Ambiental </t>
    </r>
    <r>
      <rPr>
        <sz val="11"/>
        <color theme="1"/>
        <rFont val="Arial"/>
        <family val="2"/>
      </rPr>
      <t xml:space="preserve">
• Se otorgó con Resolución ANLA 00639 del 02-06-17 y notificada el 06-06-17. La licencia ambiental se encuentra en firme. 
• DEVIMAR con Radicado ANLA 2017061186-1-000 del 04-08-17, informó inicio de actividades de Construcción de la Segunda Calzada San Jerónimo – Santa Fe de Antioquia UF2.1 a partir del 15 de noviembre de 2017.
</t>
    </r>
    <r>
      <rPr>
        <sz val="12"/>
        <rFont val="Arial"/>
        <family val="2"/>
      </rPr>
      <t/>
    </r>
  </si>
  <si>
    <r>
      <t xml:space="preserve">• Concesionario realizó presentación a la ANLA el 26-06-18 del estado del proceso de elaboración del acuerdo de coexistencia entre proyectos superpuestos “Conexión valles de aburra- Rio Cauca” – “Autopistas al Mar 1” en el marco de los trámites de solicitud de modificación de licencias ambientales, lo anterior teniendo en cuenta las dificultades presentadas durante la gestión realizada ante el INVIAS por parte del Concesionario para lograr la firma del acuerdo de Coexistencia de proyectos superpuestos.
</t>
    </r>
    <r>
      <rPr>
        <b/>
        <sz val="11"/>
        <color theme="1"/>
        <rFont val="Arial"/>
        <family val="2"/>
      </rPr>
      <t xml:space="preserve">De acuerdo a lo anterior y en vista que durante el proceso de evaluación del trámite de modificación no se logro presentar un acuerdo de coexistencia la ANLA realizó visita de evaluación al proyecto pronunciándose en el concepto técnico del grupo evaluador  N°03835 del 19-01-18 y la Resolución de Modificación de la Licencia Ambiental  ANLA 02472 del 27-12-18 </t>
    </r>
    <r>
      <rPr>
        <sz val="11"/>
        <color theme="1"/>
        <rFont val="Arial"/>
        <family val="2"/>
      </rPr>
      <t xml:space="preserve">
• Según concepto técnico ANLA N°03835 del 19-01-18 presentado por el grupo evaluador de la ANLA, señaló que en cumplimiento del requerimiento N1 del acta 34 del 20-04-18, el Concesionario aporto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lo anterior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t>
    </r>
  </si>
  <si>
    <r>
      <rPr>
        <b/>
        <sz val="11"/>
        <rFont val="Arial"/>
        <family val="2"/>
      </rPr>
      <t>Primera solicitud Sustracción de Reserva</t>
    </r>
    <r>
      <rPr>
        <sz val="11"/>
        <rFont val="Arial"/>
        <family val="2"/>
      </rPr>
      <t xml:space="preserve">: Con Acuerdo del Consejo Directivo de Corantioquia N°180-ACU1706-499 del 09-06-17, negó sustracción del área de Reserva Ribereña del Río Cauca para las actividades de Mejoramiento y Construcción de las UF2.1. 
 </t>
    </r>
    <r>
      <rPr>
        <b/>
        <sz val="11"/>
        <rFont val="Arial"/>
        <family val="2"/>
      </rPr>
      <t>Segunda solicitud de sustracción de Reserva</t>
    </r>
    <r>
      <rPr>
        <sz val="11"/>
        <rFont val="Arial"/>
        <family val="2"/>
      </rPr>
      <t>: Con acuerdo del Concejo Directivo de Corantioquia  N° 180-ACU1803-525 del 21-03-18 y notificado el 04-04-18.se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r>
  </si>
  <si>
    <t>Modificación Licencia Ambiental Resolución 00606 del 25 de mayo de 2017 
UF1 y UF3 punto de vertimiento Q. la Culebra</t>
  </si>
  <si>
    <t>• Con Resolución 00885 del 22-05-19 ANLA autorizó Modificación de Licencia Ambiental Resolución 00639, asociada a la inclusión del Polígono de la fuente de materiales Q. Seca. Esta pendiente dentro del plazo, por el Concesionario definir si interpondrá Recurso de reposición para las actividades que no fueron aprobadas
Autorización temporal Q. Seca
• La Secretaría de Minas del departamento de Antioquia con Resolución 2018060228012 del 14 de junio de 2018 concedió a DEVIMAR autorización temporal con placa TBC-08101 para la explotación de un yacimiento de materiales de construcción en la fuente Q. Seca,  municipio de Sopetrán</t>
  </si>
  <si>
    <t>• Con acuerdo del Consejo Directivo de Corantioquia N° 180ACU1803-525 del 21-03-18 y notificado el 04-04-18, 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</si>
  <si>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Según ajustes realizados por el concesionario se informó que no se requiere de SRRRC para la Modificación de la Licencia Ambiental  UF2.1.</t>
  </si>
  <si>
    <t xml:space="preserve">• Solicitud con radicado Corantioquia 120-COE1811-37916 del 23-11-18.
• Visita de evaluación el 20-12-18
• Auto de inicio 040-ADM1812-6183 del 10-12-18
• Con consecutivo D-4079-2018-1 radicado el 28-12-18, concesionario remitió ajustes al documento de solicitud de SRRRC enviado con radicado 120-COE1811-37916 
• Con acuerdo del Consejo Directivo de Corantioquia N° 180ACU1902-562 del 20-02-19 y notificado el 14-03-19, se sustrajo de manera definitiva 1,082Ha de una parte del área de la Reserva Ribereña del Río Cauca para la reubicación de la IE Escuela Normal Superior Santa teresita – Sede los Almendros Municipio de Sopetran y Construcción del centro histórico de la comunidad de los Almendros </t>
  </si>
  <si>
    <t>Se negó con Resolución Corantioquia 040-RES1706-2857 el 07-06-17 primera solicitud asociada a la Licencia Ambiental Resolución 0639 del 02-06-18
Se negó con Resolución Corantioquia 040-RES1712-7098 del 14-12-17  y notificada el 04-01-18, segunda solicitud 
Aprobó con resolución Con resolución Corantioquia 040-RES1808-4625 del 01-08-18 notificada el 09-08-18   tercera solicitud</t>
  </si>
  <si>
    <t>• Corantioquia autorizó levantamiento de veda regional con resolución 040-RES1901-111 del 15-01-19</t>
  </si>
  <si>
    <t xml:space="preserve">ZODME 14 y ZODME 15 municipio de San Jerónimo. 
El Concesionario con comunicación D-21-2018-1 de 5 de enero de 2018 y radicado Corantioquia No. 160HX-COE1801-360 solicitó a la Autoridad visita al predio Guacamayas, para utilizarlo como ZODME.
La Autoridad realizó visita el 16 de febrero de 2018 (Comunicado Corantioquia 160HX-COI1802-3488 del 16 de febrero de 2018). Con Informe Técnico 160HX-IT1805-4742 del 11-05-18 se consideró viable ambientalmente la disposición del material sobrante de las excavaciones proveniente de las obras de construcción del Proyecto Mejoramiento de la vía existente Túnel – Santa Fe de Antioquia; la cual está sujeta a algunas obras y actividades de diseño del sitio, con sus planos y diseños, y la elaboración de un plan de manejo ambiental para el sitio; para lo cual se deberá tener en cuenta lo estipulado en la Resolución 0472 del 28-02-18 </t>
  </si>
  <si>
    <t>Se autorizó con Resolución Corantioquia 160HX-RES1711-6262 del 14-11-17</t>
  </si>
  <si>
    <t xml:space="preserve">Programa 1. Atención al usuario </t>
  </si>
  <si>
    <t>REGISTRO FOTOGRAFICO</t>
  </si>
  <si>
    <t xml:space="preserve">N° </t>
  </si>
  <si>
    <t>ELABORÓ</t>
  </si>
  <si>
    <t>RCM</t>
  </si>
  <si>
    <t>EAUP</t>
  </si>
  <si>
    <r>
      <rPr>
        <b/>
        <sz val="11"/>
        <color theme="1"/>
        <rFont val="Arial"/>
        <family val="2"/>
      </rPr>
      <t xml:space="preserve">PUENTE PK23+860 UF2.1. (MARCO SOPETRAN )
</t>
    </r>
    <r>
      <rPr>
        <sz val="11"/>
        <color theme="1"/>
        <rFont val="Arial"/>
        <family val="2"/>
      </rPr>
      <t xml:space="preserve">En este marco construido, se observa fisura longitudinal por el centro de la losa superior cara inferior, lo mismo que en la cara superior  y hacia el costado izquierdo cerca del muro vertical. El concesionario esta instalando acero de refuerzo para construir una viga en concreto reforzado en la losa inferior a la entrada y salida del Box-Coulvert. El mismo procedimiento lo esta realizaren la losa superior, para mitigar estas fisuras. La interventoría solicitó al concesionario el diseño y procedimiento que se esta utilizando. El concesionario envió respuesta al comunicado EPS4G-0718-20, adjunntando el RFI-277 con oficio 02-01-20200728002163. La interventoría da la No Objeción con oficio EPS4G-0801-20 del 5 de Agosto de 2020.
</t>
    </r>
    <r>
      <rPr>
        <sz val="11"/>
        <rFont val="Arial"/>
        <family val="2"/>
      </rPr>
      <t>El concesionario de acuerdo al diseño presentado construye Vigas en concreto reforzado complementarias en la losa inferior y superior. Se realiza instalación de acero de refuerzo y encofrado para las defensas tipo New Jersey en la losa superior y se funden. Se termina actividad. Instalación acero de refuerzo losa aproximación lado Medellín y se funde. Se instala acero de refuerzo losa aproximación lado Santafé de Antioquia y se funde.</t>
    </r>
  </si>
  <si>
    <t xml:space="preserve">Acopio de material de rezaga, portal Santafe. </t>
  </si>
  <si>
    <t>Perdida de banca, La Potrera - CD * Muro en HA # 167</t>
  </si>
  <si>
    <t>Inactivo. Mediante el uso del tren o equipo de pavimentación Dynapac, se extendió y coloco la capa intermedia de mezcla asfáltica tipo MSC-25. Seguidamente se hizo la demarcación horizontal, utilizando pintura para trafico (B/A) a base de agua. También se instalaron defensas metálicas tipo bionda. Se habilito el paso del transito automotor para liberar y entrar a rehabilitar la calzada existente.</t>
  </si>
  <si>
    <t>Inactivo. Después de realizar la actividad de demarcación horizontal sobre la CD, con el uso de pintura para trafico B/A se autorizo el desvío del transito automotor. 
Se intervino la calzada existente con fresado en frio levantando toda su capa asfáltica, se imprimaron los granulares y se coloco la capa MSC-25. Sector El Sapo - Meloneras.</t>
  </si>
  <si>
    <t xml:space="preserve">INTERCAMBIADOR VIAL o ENLACE: Muros en TA + Marco en HA # 040 Se incluyen: llenos sobre el trasdós / intradós + Drenajes + Redes ITS + traslado de redes secas y nueva torre eléctrica. </t>
  </si>
  <si>
    <t xml:space="preserve">Inactivo. Realizada la totalidad de llenos (sub base y base granular) debidamente compactados se les realizo la imprimación utilizando emulsión asfáltica de rompimiento lento. Se seguirá acondicionando el acceso a Sindelhato. Se habilitaron entradas (a un nivel mas bajo) para fincas sobre el CD. Hacia el final del frente de obra (o PK mayor) se construyo buzón y descole. El transito automotor circula por la calzada antigua. </t>
  </si>
  <si>
    <t xml:space="preserve">Inactivo. Se realizo demolición de cunetas en concreto "recién construidas" para corregir su desnivel y que no se detenga el agua lluvia formando una piscina. La solución es la construcción de un canal que verterá las aguas hacia el buzón de la ODT # 151. Personal termino el tapado con mortero de cemento de los faltantes entre el concreto lanzado y el bordillo de las cunetas. Se tiene transito automotor por la nueva calzada (en una dirección) y por la antigua calzada (en otra dirección), suprimiéndose totalmente un PARE / SIGA. Sector de La Laguna. </t>
  </si>
  <si>
    <t>PK 33+500 CI</t>
  </si>
  <si>
    <t>Muro en TA # 164 (Aproche o rampa sobre el estribo #2 del nuevo puente sobre el Rio Cauca + ODT x 1500 mm</t>
  </si>
  <si>
    <t>FOTO 7</t>
  </si>
  <si>
    <t>FOTO 8</t>
  </si>
  <si>
    <t>FOTO 9</t>
  </si>
  <si>
    <t>FOTO 10</t>
  </si>
  <si>
    <t xml:space="preserve">a) Inactivo. Se trabajo en las ODT # 139, # 140 y # 141. Se trabajo en buzón y en disipador sobre estas ODTs. Se realizan trabajos de paisajismo. Ahora se colocan defensas metálicas tipo bionda, se utiliza el martillo hidráulico montado en un equipo Bobcat. Al talud del terraplén se le realizo una hidrosiembra y se le protegió con manto anti erosión.       
b) Inactivo. La calzada opuesta a este frente (o PK 27+700 CI), ya cuenta con la capa asfáltica en caliente tipo MSC-25. Se realizaron cortes con disco diamantado (sobre la capa asfáltica) para la construcción de cunetas en concreto (premezclado de 21 MPa) se funden por el sistema de ajedrezado y con sección hidráulica en L. Se realizaron arreglos a entradas de fincas de particulares.       </t>
  </si>
  <si>
    <r>
      <t>Puente PK 5+240 UF 1-  ESTRIBO 1.</t>
    </r>
    <r>
      <rPr>
        <b/>
        <sz val="11"/>
        <rFont val="Calibri"/>
        <family val="2"/>
        <scheme val="minor"/>
      </rPr>
      <t xml:space="preserve"> M</t>
    </r>
    <r>
      <rPr>
        <sz val="11"/>
        <rFont val="Calibri"/>
        <family val="2"/>
        <scheme val="minor"/>
      </rPr>
      <t>uro complementario de Estribo. Costado izquierdo fundido y lleno con material de base.</t>
    </r>
  </si>
  <si>
    <t>Puente PK 5+240 UF 1-  ESTRIBO 1. Muro complementario de Estribo. Costado izquierdo fundido y lleno con material de base.</t>
  </si>
  <si>
    <t>comité previa aprobacion</t>
  </si>
  <si>
    <t>C303700071-8477-2314</t>
  </si>
  <si>
    <t>Octubre-2020</t>
  </si>
  <si>
    <t>C303700200-8477-0554</t>
  </si>
  <si>
    <t xml:space="preserve">Inactivo. Después de aplicada la mezcla asfáltica en caliente, tipo MSC-25, se llevo a cabo la demarcación horizontal con pintura para trafico en color (B/A). También se construyeron tramos de cunetas con sección en L y se colocaron defensas metálicas tipo bionda. El tramo se dio al servicio del transito automotor. Por lo tanto la calzada existente entrara para su intervención con los trabajos de mejoramiento y desmantelamiento de puentes existentes. </t>
  </si>
  <si>
    <t>Acopio, trasiego y  procesamiento del material de descombro traído de los portales del nuevo túnel. Planta Kleemann + Lanza vigas + MSC-25</t>
  </si>
  <si>
    <r>
      <rPr>
        <b/>
        <sz val="11"/>
        <color theme="1"/>
        <rFont val="Arial"/>
        <family val="2"/>
      </rPr>
      <t>PUENTE PK5+240 UF1:</t>
    </r>
    <r>
      <rPr>
        <sz val="11"/>
        <color theme="1"/>
        <rFont val="Arial"/>
        <family val="2"/>
      </rPr>
      <t xml:space="preserve"> El concesionario inicia actividades el día 16 de enero de 2019 con la construcción de caminos de acceso al sitio de las obras y la demarcación topográfica de caissons con coordenadas y cotas:
CONTROL DE EXCAVACIÓN
PILA 1. Caisson 3 h=17,2m, Caisson 4 h=16,8m, Caisson 5 h=20,2m, Caisson 6 h=18,9m
PILA 2. caisson 7 h=19,92m, caisson 8 h=16,80m,  caisson 9 h=23,12m, caisson 10 h=20m
ESTRIBO 1. Caisson 1 h=10m   Caisson2 h=10m. 
ESTRIBO 2. Caisson 11 h=15m Caisson 12 h=15m. 
</t>
    </r>
    <r>
      <rPr>
        <sz val="11"/>
        <rFont val="Arial"/>
        <family val="2"/>
      </rPr>
      <t xml:space="preserve">El avance en excavación y construcción de anillos es del 93,7%  
</t>
    </r>
    <r>
      <rPr>
        <u/>
        <sz val="11"/>
        <rFont val="Arial"/>
        <family val="2"/>
      </rPr>
      <t xml:space="preserve">INFRAESTRUCTURA
</t>
    </r>
    <r>
      <rPr>
        <sz val="11"/>
        <rFont val="Arial"/>
        <family val="2"/>
      </rPr>
      <t>ESTRIBO 1: Se funden los núcleos de los Caissons 1 y 2. Instalación acero de refuerzo y encofrado de la Viga Cabezal y se funde. se instala acero de refuerzo del cuerpo del Estribo.Instalación acero de refuerzo y encofrado Dovela sobre Estribo y se funde. Instalación acero de refuerzo y encofrado muro espaldar y aletas y se funden.</t>
    </r>
    <r>
      <rPr>
        <sz val="11"/>
        <color rgb="FFFF0000"/>
        <rFont val="Arial"/>
        <family val="2"/>
      </rPr>
      <t xml:space="preserve"> </t>
    </r>
    <r>
      <rPr>
        <sz val="11"/>
        <rFont val="Arial"/>
        <family val="2"/>
      </rPr>
      <t>Se funde losa de aproximación Estribo 1.</t>
    </r>
    <r>
      <rPr>
        <sz val="11"/>
        <color rgb="FFFF0000"/>
        <rFont val="Arial"/>
        <family val="2"/>
      </rPr>
      <t xml:space="preserve"> </t>
    </r>
    <r>
      <rPr>
        <sz val="11"/>
        <rFont val="Arial"/>
        <family val="2"/>
      </rPr>
      <t>Instalación acero de refuerzo, encofrado y se funde muro complementario en Estribo 1 costafo izquierdo. Se realiza lleno con material granular.
PILA 1: Se funden los núcleos de los  3, 4, 5 y 6. Se realiza realce de Columnas a nivel de Dado. Instalación de andamios y plataforma para Dado. Se instala acero de refuerzo y encofrado y se funde el Dado y el primer tramo de las Columnas.</t>
    </r>
    <r>
      <rPr>
        <sz val="11"/>
        <color rgb="FFFF0000"/>
        <rFont val="Arial"/>
        <family val="2"/>
      </rPr>
      <t xml:space="preserve"> </t>
    </r>
    <r>
      <rPr>
        <sz val="11"/>
        <rFont val="Arial"/>
        <family val="2"/>
      </rPr>
      <t>Instalación acero de refuerzo y encofrado de columnas rectangulares y se funden hasta el nidel de Dovela sobre pila h=20,45m.
PILA 2: Se funden caisson 7, 8, 9 y 10. Se adecua área para construcción del Dado, se instala plataforma y acero de refuerzo del dado y se funde. Se funden Columnas A y B hasta el nivel de Dovelas.
ESTRIBO 2: Se funden los núcleos de los Caissos 11 y 12. Se instala acero de refuerzo Viga Cabezal y se funde. Instalación acero de refuerzo y encobrado Dovela sobre Estribo y se funde. Se tensionan los cables.</t>
    </r>
    <r>
      <rPr>
        <sz val="11"/>
        <color rgb="FFFF0000"/>
        <rFont val="Arial"/>
        <family val="2"/>
      </rPr>
      <t xml:space="preserve"> I</t>
    </r>
    <r>
      <rPr>
        <sz val="11"/>
        <rFont val="Arial"/>
        <family val="2"/>
      </rPr>
      <t xml:space="preserve">nstalación acero de refuerzo muro espaldar y ménsula superior Estribo y alets y se funden. Instalación acero de refuerzo losa de aproximación. y se funde.
</t>
    </r>
    <r>
      <rPr>
        <u/>
        <sz val="11"/>
        <rFont val="Arial"/>
        <family val="2"/>
      </rPr>
      <t xml:space="preserve">SUPERESTRUCTURA
</t>
    </r>
    <r>
      <rPr>
        <sz val="11"/>
        <rFont val="Arial"/>
        <family val="2"/>
      </rPr>
      <t xml:space="preserve">PILA 1:  Instalación acero de refuerzo y encofrado Dovela sobre Pila y Dovelas N°1 y se funden. Montaje de carros de avance para construcción de Voladizos 1 y 2. Instalación acero de refuerzo Dovelas N°2 , 3 , 4,  5, 6 ,7, 8 y 9 y se funden, se tensionan cables. </t>
    </r>
    <r>
      <rPr>
        <u/>
        <sz val="11"/>
        <rFont val="Arial"/>
        <family val="2"/>
      </rPr>
      <t xml:space="preserve">
</t>
    </r>
    <r>
      <rPr>
        <sz val="11"/>
        <rFont val="Arial"/>
        <family val="2"/>
      </rPr>
      <t>PILA 2:  Instalación de plataforma para construcción de Dovela sobre Pila y Dovelas N°1. Se instala acero de refuerzo y encofrado para Dovelas sobre Pila y Dovelas 1 y se funden.  Instalación de carros de avance, acero de refuerzo y encofrado para Dovelas N°2, 3, 4, 5, 6, 7, 8, 9 y 10, 11 y 12  y se funden incluyendo el tensionamiento de los cables en voladizos 3 y 4. Desistalación carros de avance.
Instalación acero de refuerzo y encofrado y se funden defensas tipo New Jersey, costado izquierdo y derecho. Se realizan acabados.</t>
    </r>
  </si>
  <si>
    <r>
      <rPr>
        <b/>
        <sz val="11"/>
        <color theme="1"/>
        <rFont val="Arial"/>
        <family val="2"/>
      </rPr>
      <t xml:space="preserve">
PUENTE PK33+100 UF2.1 VIADUCTO SOBRE EL RÍO CAUCA TRAMO 2 VIGAS. 
</t>
    </r>
    <r>
      <rPr>
        <sz val="11"/>
        <color theme="1"/>
        <rFont val="Arial"/>
        <family val="2"/>
      </rPr>
      <t xml:space="preserve">
T</t>
    </r>
    <r>
      <rPr>
        <u/>
        <sz val="11"/>
        <color theme="1"/>
        <rFont val="Arial"/>
        <family val="2"/>
      </rPr>
      <t>RAMO 2.  INFRAESTRUCTURA TERMINADA</t>
    </r>
    <r>
      <rPr>
        <sz val="11"/>
        <color theme="1"/>
        <rFont val="Arial"/>
        <family val="2"/>
      </rPr>
      <t xml:space="preserve">
PILA 4. Se funde pilote 39 y 40 a h= promedio efectivo de 28,7m . Descabece de Pilotes. Instalación acero de refuerzo de Columnas y se funden a nivel de Viga Cabezal. Se instala acero de refuerzo y encofrado y se funde Viga Cabezal con topes sísmicos y pedestales.                 
  PILA 5. Se funde pilote 41 y 42 a h= promedio efectivo de 29,50m. Descabece de Pilotes e instalación acero de refuerzo y encofrado de Columnas 41 y 42 y se funden. Instalación acero de refuerzo Viga Cabezal, topes sísmicos y pedestales y se funde.                                                                                                                                                                                                                                                                                                                                                                                                                                                                                                                                                          ESTRIBO 2. Se funde pilote 43 y 44 a h= promedio efectivo de 17,5m. Descabece de Pilotes. Instalación acero de refuerzode Columnas  y se funden. Se instalan andamios de carga, plataforma, se instala acero de refuerzo Viga Cabezal , tpes sísmicos y pedestales y se funde. Instalación acero de refuerzo y encofrado cuerpo del Estribo y se funde. Instalación acero de refuerzo aletas.
El avance de la excavación de los Pilotes en el Tramo 1 es del 80,5%.
El avance de la excavación de los Pilotes en el Tramo 2 es del 87,0%.
</t>
    </r>
    <r>
      <rPr>
        <u/>
        <sz val="11"/>
        <color theme="1"/>
        <rFont val="Arial"/>
        <family val="2"/>
      </rPr>
      <t xml:space="preserve">TRAMO 2. SUPERESTRUCTURA
</t>
    </r>
    <r>
      <rPr>
        <sz val="11"/>
        <color rgb="FFFF0000"/>
        <rFont val="Arial"/>
        <family val="2"/>
      </rPr>
      <t>Vano 1: Instalación de cuatro Vigas prefabricadas sobre apoyos de neopreno. Construcción de diafragma e instalación de pre-losas Tipo A y B. Se instala acero de refuerzo losa y se funde.</t>
    </r>
    <r>
      <rPr>
        <u/>
        <sz val="11"/>
        <color theme="1"/>
        <rFont val="Arial"/>
        <family val="2"/>
      </rPr>
      <t xml:space="preserve">
</t>
    </r>
    <r>
      <rPr>
        <sz val="11"/>
        <color rgb="FFFF0000"/>
        <rFont val="Arial"/>
        <family val="2"/>
      </rPr>
      <t xml:space="preserve">Vano 2: Instalación de cuatro Vigas prefabricadas sobre apoyos de neopreno. Construcción de diafragma e instalación de pre-losas Tipo A y B. Se instala acero de refuerzo de la losa y se funde..
Vano 3: Instalación de cuatro Vigas prefabricadas sobre apoyos de neopreno. Construcción de diafragma e instalación de pre-losas Tipo A y B, se instala acero de refuerzo de la losa y se funde.
</t>
    </r>
  </si>
  <si>
    <t>Ampliación Puente 25  El Sable UF2.1</t>
  </si>
  <si>
    <t>Intereses Aporte 41</t>
  </si>
  <si>
    <t>C303700071-8477-2315</t>
  </si>
  <si>
    <t>Cumplió aporte del mes de Diciembre 2020</t>
  </si>
  <si>
    <t>nov-20</t>
  </si>
  <si>
    <t>Aporte de Diembre 31 -2020</t>
  </si>
  <si>
    <t>Giro 42</t>
  </si>
  <si>
    <t>C303700071-8477-2316</t>
  </si>
  <si>
    <t>Cumplio con aporte de noviembre 2020 de forma retrasada, ver intereses aporte 41</t>
  </si>
  <si>
    <t>Aporte de Noviembre 30 -2020</t>
  </si>
  <si>
    <t>Giro 41</t>
  </si>
  <si>
    <t>a) Inactivo. Obras relacionadas con la ODT # 099. Se realizo la construcción del box culvert que aportara las aguas recogidas directamente al Rio Aurrá, sin atravesar la calzada derecha. Se trabaja en el armado del refuerzo y fundida de los encole / descole. La etapa siguiente fue la adecuación de filtros y los llenos con material seleccionado. El concreto utilizado es premezclado y de 28 MPa. Se extendió la capa asfáltica en caliente tipo MSC-25. El transito automotor circula por la calzada derecha.
b) Inactivo. Hacia el PK menor / mayor, ya se cuenta con capa asfáltica en caliente tipo MSC-25 y se inicia corte de la capa asfáltica para la construcción de cuentas en concreto con sección en L. También se intervino el talud del PK 22+100 al que se le colocaron pernos pasivos faltantes y se utilizo un equipo perforador autopropulsado sobre orugas. Sector Meloneras / Talud rehabilitado</t>
  </si>
  <si>
    <t xml:space="preserve">a) Inactivo. Se realizo actividad de instalación de malla electrosoldada (15x15x6) + aplicación de concreto lanzado (por vía seca) y marcación de pernos pasivos de anclaje (de L= 12m.). Se utilizaron pernos corrugados # 10 roscados y confinados con lechadas de cemento. También se instalaron filas de drenes sub horizontales en PVC. Se fundieron dados de apoyo (1x1 m) en concreto reforzado a cada uno de los pernos pasivos colocados. 
b) Inactivo. La plataforma vial en este sitio ya cuenta con su capa asfáltica en caliente, tipo MSC-25. Mediante cortes con disco diamantado se construyen cunetas triangulares en concreto de 21 MPa por el sistema de ajedrezado. El sitio se encuentra con señalización (H / V) debido a la canalización del transito que entra y sale del municipio de Sopetrán. </t>
  </si>
  <si>
    <t xml:space="preserve">El material de fresado es llevado (mediante acarreo) al sector de Ahuyamal, sobre tramo vial antiguo PK 25+800. También se esta utilizando el fresado para combinarlo y utilizarlo con los granulares de sub base (se mezcla en proporción 4:1). </t>
  </si>
  <si>
    <r>
      <rPr>
        <b/>
        <sz val="11"/>
        <color theme="1"/>
        <rFont val="Arial"/>
        <family val="2"/>
      </rPr>
      <t>PUENTE PK21+500 UF2.1</t>
    </r>
    <r>
      <rPr>
        <b/>
        <i/>
        <sz val="11"/>
        <color theme="1"/>
        <rFont val="Arial"/>
        <family val="2"/>
      </rPr>
      <t xml:space="preserve"> </t>
    </r>
    <r>
      <rPr>
        <sz val="11"/>
        <color theme="1"/>
        <rFont val="Arial"/>
        <family val="2"/>
      </rPr>
      <t xml:space="preserve">El concesionario inicia actividades el día 22 de octubre de 2018, con el replanteo topográfico de ubicacion de caisson y construcción de caminos de acceso al sitio de las obras. Se terminó con la excavación y construcción de anillos de los Caissons con un avance de 97,7%.
</t>
    </r>
    <r>
      <rPr>
        <u/>
        <sz val="11"/>
        <rFont val="Arial"/>
        <family val="2"/>
      </rPr>
      <t>INFRAESTRUCTURA TERMINADA</t>
    </r>
    <r>
      <rPr>
        <u/>
        <sz val="11"/>
        <color theme="1"/>
        <rFont val="Arial"/>
        <family val="2"/>
      </rPr>
      <t xml:space="preserve">
</t>
    </r>
    <r>
      <rPr>
        <sz val="11"/>
        <color theme="1"/>
        <rFont val="Arial"/>
        <family val="2"/>
      </rPr>
      <t>ESTRIBO 1: Se instala acero de refuerzo para la zapata y se funde. Se instala acero de refuerzo cuerpo del Estribo y se funde. Instalación acero de refuerzo aletas y se funden Estribo terminado. Se funde losa de aproximación.
 PILA 1. Se funden los núcleos de los Caisson 5 y 6. Se instala acero de refuerzo de Columna 5 y Columna 6 con rótula 6 y se funden hasta el nivel de Viga Cabezal. Instalación encofrado, acero de refuerzo Viga Cabezal y se funde. Instalación acero de refuerzo pedestales y topes sísmicos y se funde.
PILA 2. Se funden los núcleos de los Caisson 7 y 8 e instalación acero de refuerzo de Columnas. Se funde Columna 7 y  8 hasta nivel de Viga Cabezal. Instalación andamios de carga, acero de refuerzo y encofrado de Viga Cabezal y se funde.
ESTRIBO 2: Instalación de solado para construir zapata. Se instala acero de refuerzo y encofrado para la zapata y se funde. Instalación acero de refuerzo cuerpo del Estribo y se funde . Instalación acero de refuerzo Viga Cabezal, topes sísmicos y pedestales y se funden.</t>
    </r>
    <r>
      <rPr>
        <sz val="11"/>
        <color rgb="FFFF0000"/>
        <rFont val="Arial"/>
        <family val="2"/>
      </rPr>
      <t xml:space="preserve"> </t>
    </r>
    <r>
      <rPr>
        <sz val="11"/>
        <rFont val="Arial"/>
        <family val="2"/>
      </rPr>
      <t xml:space="preserve">Seconstruye losa de aproximación.
</t>
    </r>
    <r>
      <rPr>
        <u/>
        <sz val="11"/>
        <rFont val="Arial"/>
        <family val="2"/>
      </rPr>
      <t xml:space="preserve">SUPERESTRUCTURA
</t>
    </r>
    <r>
      <rPr>
        <sz val="11"/>
        <rFont val="Arial"/>
        <family val="2"/>
      </rPr>
      <t>Instalación de mortero de nivelación con Sika Grout sobre pedestales. Montaje del Equipo lanza-vigas.</t>
    </r>
    <r>
      <rPr>
        <sz val="11"/>
        <color rgb="FFFF0000"/>
        <rFont val="Arial"/>
        <family val="2"/>
      </rPr>
      <t xml:space="preserve">
VANOS 1 y 2: Instalación de Vigas prefabricadas sobre apoyos de neopreno, construcción de Diafragmas, instalación de pre-losas, acero de refuerzo de las losas  y se funden. Se instala acero de refuerzo y encofrado New Jersey por ambos costados y se funden módulos. Se realizan acabados. Frente Inactivo.</t>
    </r>
  </si>
  <si>
    <t>Puente PK 33+100 UF 2.1 TRAMO2 - VIGAS- Vista panorámica construcción Puente. Inactivo</t>
  </si>
  <si>
    <t xml:space="preserve">La plataforma de la segunda calzada cuenta ya con su capa intermedia asfáltica tipo MSC-25. Se le hizo al tramo la demarcación horizontal (con líneas B/A). Hubo necesidad de construir un muro de 2 tramos (4+6m) para proteger el estribo # 1 de puente de La Potrera. Este tramo se habilito finalmente para la circulación de todo el transito automotor y se libera la calzada existente para los trabajos de mejoramiento y desmantelamiento de puentes existentes y su respectiva ampliación. </t>
  </si>
  <si>
    <t>Inactivo. Se realizo la penúltima conexión entre ODT´s tipo Box. Al tramo del box reconstruido se le construyeron sus drenajes laterales previa impermeabizacion de sus paredes (o de los paramentos enterrados) y la colocación de paneles de geodren planar (o lamidren). En su parte intermedia se termino la construcción del buzón en su zona media y queda pendiente el extendido y colocación de llenos y material seleccionado (sub base + base granular) hasta encontrar el nivel de subrasante. La zona sigue señalizada y protegida con conos maletines.</t>
  </si>
  <si>
    <t>Puente PK 33+100 UF 2.1 TRAMO2 - VIGAS-  Tablero, Lado Santa Fe. Inactivo.</t>
  </si>
  <si>
    <t>Aportes intereses fondeo 41</t>
  </si>
  <si>
    <t>Traslado de Predios 2 a predios1</t>
  </si>
  <si>
    <t>Ajuste solicitado por Concesión Desarrollo Vial al Mar S.A.S.</t>
  </si>
  <si>
    <t>Aportes en especie</t>
  </si>
  <si>
    <t>Aporte en Especie</t>
  </si>
  <si>
    <t>Aportes Deuda Subordinada</t>
  </si>
  <si>
    <t xml:space="preserve">a) En tramo fue intervenido con fresados. Algunos tramos implico adición y cambio de granulares (en todo o parte del ancho de calzada). Se aplico la mezcla asfáltica en caliente tipo MSC-25. Se continuara actividad de construcción de cunetas con sección V y con sección en L sobre el PK 3+700. Se seguirá construyendo un canal abierto tipo cárcamo con bordillos discontinuos para captación de aguas "por bombeo" de la nueva calzada y recibir aguas de ODT. Se utilizo concreto premezclado de 21 MPa, transportado en mixer. Hubo traslado resembrado de palmeras traídas del sector El arriero.  
b) Inactivo. Realizado el fresado y excavación en busca de fallos, blandones y humedades se realizo la instalación de  base granular e  imprimación de granulares con emulsión de rompimiento lento y posterior instalación de mezcla asfáltica tipo MSC-25. Se acondiciono cuneta en V para acceder a negocio particular. Sector intervenido frente al Trapiche comunitario y Rancho Alegre.  </t>
  </si>
  <si>
    <t>Construcción de muro en TA o # 011 + Viga de realce.</t>
  </si>
  <si>
    <t xml:space="preserve">Inactivo. El tramo ya cuenta con la capa asfáltica intermedia tipo MSC-25 (sobre el antiguo sector Margarita del 8 o variante a San Jerónimo). Con su señalización o demarcación horizontal se habilito al servicio del transito automotor de un largo tramo siendo utilizado para el rodaje el nuevo puente sobre la Guaracú I . </t>
  </si>
  <si>
    <t>Consolidación del talud de corte y Trabajos en la Bahía o zona de servicio (Ahuyamal). CI</t>
  </si>
  <si>
    <r>
      <rPr>
        <b/>
        <sz val="11"/>
        <color theme="1"/>
        <rFont val="Arial"/>
        <family val="2"/>
      </rPr>
      <t xml:space="preserve">PUENTE  PK6+040  UF1:  </t>
    </r>
    <r>
      <rPr>
        <sz val="11"/>
        <color theme="1"/>
        <rFont val="Arial"/>
        <family val="2"/>
      </rPr>
      <t xml:space="preserve">El concesionario inicia actividades el día 10 de abril de 2018, con la construcción de caminos de acceso al sitio de la obra y la marcación topográfica de los caisson. En cuanto a la excavación y construcción de los Anillos de los caisson se lleva el siguiente avance: ESTRIBO  1 Caisson 1 h=18,74m, ESTRIBO 1 Caisson 2 h=17,31m, PILA 1 Caisson 3 h=18,60m, PILA 1 Caisson 4 h= 18,70m PILA 2 Caisson 5 h=13m, PILA 2 Caisson 6 h=11,4m. ESTRIBO 2 Caisson 7 h=10m, Caisson 8 h=10m.  El avance en la excavación y construcción de anillos es del 106,2%. 
</t>
    </r>
    <r>
      <rPr>
        <u/>
        <sz val="11"/>
        <color theme="1"/>
        <rFont val="Arial"/>
        <family val="2"/>
      </rPr>
      <t>INFRAESTRUCTURA TERMINADA</t>
    </r>
    <r>
      <rPr>
        <sz val="11"/>
        <color theme="1"/>
        <rFont val="Arial"/>
        <family val="2"/>
      </rPr>
      <t xml:space="preserve">
Se instala el acero de refuerzo y se funde el núcleo de los Caisson 1, 2, 3, 4, 5 y 6. Se istala acero de refuerzo y espirales para inicio de las columnas 3, 4, 5 y 6. Se instala el encofrado y se funden las Columnas 3 h=12m y Columna 4 h=15m de la PILA 1. Se instala acero de refuerzo de Columnas 5 y 6 de la PILA 2 y se funden la Columna 6 h=17m y la  columna 5 h=13m, hasta el nivel donde inicia la viga cabezal. En la PILA 1  Se fundio la Viga Cabezal, pedestales, topes simiscos y mortero de nivelación con sika grout. En la PILA 2 se  instalan de andamios de carga, se  instala acero de refuerzo y se funde la Viga Cabezal con los topes sísmicos y los pedestales. ESTRIBO 1 se funde Viga cabezal, se instala  acero de refuerzo y encofrado y se funde el cuerpo del Estribo, topes sismicos, pedestales, aletas y losa de aproximación.  ESTRIBO 2. Se funde núcleo de los Caissons 7 y 8. Se instala acero de refuerzo Viga Cabezal , cuerpo del Estribo, topes sísmicos y pedestales y se funde. Instalación acero de refuerzo aleta derecha y se funde. Instalación acero de refuerzo y encofrado aleta izquierda y se funde. Se funde losa de aproximación Estribo 2. Infraestructura terminada. 
</t>
    </r>
    <r>
      <rPr>
        <u/>
        <sz val="11"/>
        <color theme="1"/>
        <rFont val="Arial"/>
        <family val="2"/>
      </rPr>
      <t xml:space="preserve">SUPERESTRUCTURA
</t>
    </r>
    <r>
      <rPr>
        <sz val="11"/>
        <rFont val="Arial"/>
        <family val="2"/>
      </rPr>
      <t>Montaje de lanza-vigas en el vano 1. Se instalan Vigas prefabricadas sobre apoyos de neopreno, construcción de diafragmas, instalación de pre-losas, acero de refuerzo de las losas y se funden en los vanos 1 , 2 y 3</t>
    </r>
    <r>
      <rPr>
        <sz val="11"/>
        <color rgb="FFFF0000"/>
        <rFont val="Arial"/>
        <family val="2"/>
      </rPr>
      <t xml:space="preserve">. </t>
    </r>
    <r>
      <rPr>
        <sz val="11"/>
        <rFont val="Arial"/>
        <family val="2"/>
      </rPr>
      <t>Instalación de plataforma y acero de refuerzo para construcción de voladizos en vanos 1, 2 y 3. Se funden los voladizos por ambos costados en estos vanos.</t>
    </r>
    <r>
      <rPr>
        <sz val="11"/>
        <color rgb="FFFF0000"/>
        <rFont val="Arial"/>
        <family val="2"/>
      </rPr>
      <t xml:space="preserve"> </t>
    </r>
    <r>
      <rPr>
        <sz val="11"/>
        <rFont val="Arial"/>
        <family val="2"/>
      </rPr>
      <t>Instalación acero de refuerzo y encofrado y se funden defensas tipo New Jersey ambos costados. Se realizan acabados.</t>
    </r>
    <r>
      <rPr>
        <sz val="11"/>
        <color rgb="FFFF0000"/>
        <rFont val="Arial"/>
        <family val="2"/>
      </rPr>
      <t xml:space="preserve"> Falta instalar juntas de dilatación.</t>
    </r>
  </si>
  <si>
    <r>
      <rPr>
        <b/>
        <sz val="11"/>
        <color theme="1"/>
        <rFont val="Arial"/>
        <family val="2"/>
      </rPr>
      <t>PUENTE PK10+440 UF1:</t>
    </r>
    <r>
      <rPr>
        <sz val="11"/>
        <color theme="1"/>
        <rFont val="Arial"/>
        <family val="2"/>
      </rPr>
      <t xml:space="preserve"> El concesionario inicia actividades el día 02 de marzo de 2018, con la construcción de caminos de acceso al sitio de la obra y la marcación topográfica de los caisson. En cuanto a la excavación y construcción de los Anillos de los caisson se lleva el siguiente avance: PILA 1 Caisson 3 h=18,00m, PILA 1 Caisson 4 h=17,00m, PILA 1 Caisson 5 h=17,75m, PILA 1 Caisson 6 h= 17,60m  PILA 2 Caisson 7 h=22m, PILA 2 Caisson 8 h=22m, PILA 2 Caisson 9   h=22m, PILA 2 Caisson 10  h= 22m. PILA 3 Caisson 11 h=15,15m, Caisson 12 h=14,8m, Caisson 13 h=14,99m y Caisson 14 h=14,8m. PILA 4 Caisson 15 h=13,88m Caisson 16 h=16,2m Caisson 17 h=14,3m Caisson 18 h=16,2m.  PILA 5 Caisson 19 h=14,5m Caisson 20 h=14,5m Caisson 21 h=15,1m y caisson 22 h=12,8m. ESTRIBO 2 Caisson 23 h=13,6m Caisson 24 h=14m</t>
    </r>
    <r>
      <rPr>
        <sz val="11"/>
        <rFont val="Arial"/>
        <family val="2"/>
      </rPr>
      <t xml:space="preserve">. ESTRIBO 1: Caisson 1 h=11,5m Caisson 2 h=11m.  El avance en la excavación y fundida de anillos es del 125,2%. </t>
    </r>
    <r>
      <rPr>
        <sz val="11"/>
        <color theme="1"/>
        <rFont val="Arial"/>
        <family val="2"/>
      </rPr>
      <t xml:space="preserve">
</t>
    </r>
    <r>
      <rPr>
        <u/>
        <sz val="11"/>
        <color theme="1"/>
        <rFont val="Arial"/>
        <family val="2"/>
      </rPr>
      <t xml:space="preserve">INFRAESTRUCTURA TERMINADA
</t>
    </r>
    <r>
      <rPr>
        <sz val="11"/>
        <rFont val="Arial"/>
        <family val="2"/>
      </rPr>
      <t>ESTRIBO 1: Instalación acero de refuerzo núcleos Caissons 1 y 2 y se funden. Instalación de solado</t>
    </r>
    <r>
      <rPr>
        <sz val="11"/>
        <color rgb="FFFF0000"/>
        <rFont val="Arial"/>
        <family val="2"/>
      </rPr>
      <t>.</t>
    </r>
    <r>
      <rPr>
        <sz val="11"/>
        <rFont val="Arial"/>
        <family val="2"/>
      </rPr>
      <t xml:space="preserve"> Instalación acero de refuerzo y encofrado Viga Cabezal y cuerpo del estribo y se funde Viga Cabezal y tramo 2 cuerpo del Estribo. Instalación acero de refuerzo y encofrado aletas integradas y se funden. Se funde losa de aproximación Estribo 1.</t>
    </r>
    <r>
      <rPr>
        <u/>
        <sz val="11"/>
        <color theme="1"/>
        <rFont val="Arial"/>
        <family val="2"/>
      </rPr>
      <t xml:space="preserve">
</t>
    </r>
    <r>
      <rPr>
        <sz val="11"/>
        <color theme="1"/>
        <rFont val="Arial"/>
        <family val="2"/>
      </rPr>
      <t>PILA 1: Se funden los núcleos de los Caissons 3, 4, 5 y 6. Se instala acero de refuerzo del Dado y se funde. Instalación acero de refuerzo y encofrado de la Columna en H y se funde. Instalación acero de refuerzo y encofrado para Viga cabezal y se funde, con topes sísmicos y pedestales.
PILA 2: Se funden los núcleos de los Caissons 7, 8, 9 y 10, el Dado, la Columna en H, la Viga Cabezal, topes sísmicos y pedestales. 
PILA 3: Se funden los núcleos de los Caissons 11, 12, 13 y 14. Instalación acero de refuerzo del Dado y columna en H. Se funde Dado. Se instala acero de refuerzo último tramo de columna en H y se funde. Se instala plataforma y acero de refuerzo de la Viga Cabezal y se funde. Se instala acero de refuerzo de topes sísmicos y pedestales y se funden.
PILA 4: Se funden los núcleos de los Caissons 15, 16, 17 y 18. Adecuación de área para construcción de Dado. Se instala acero de refuerzo del Dado y se funde. Instalación acero de refuerzo último tramo de columna en H y se funde.  Instalación andamios de carga,  plataforma y acero de refuerzo para Viga Cabezal y se funde con topes sísmicos y pedestales.
PILA 5: Se funden los núcleos de los Caissons 19, 20, 21 y 22.  Adecuación de área para construcción de Dado. Se instala acero de refuerzo y se funde el Dado y último tramo de Columna en H.  Instalación andamios de carga, plataforma y acero de refuerzo para Viga Cabezal, topes sísmicos y pedestales y se funde.
ESTRIBO 2. Se funden los núcleos de caissons 23 y 24.</t>
    </r>
    <r>
      <rPr>
        <sz val="11"/>
        <color rgb="FFFF0000"/>
        <rFont val="Arial"/>
        <family val="2"/>
      </rPr>
      <t xml:space="preserve"> </t>
    </r>
    <r>
      <rPr>
        <sz val="11"/>
        <rFont val="Arial"/>
        <family val="2"/>
      </rPr>
      <t>Adecuación de área para construcción de Estribo. Se instala solado.</t>
    </r>
    <r>
      <rPr>
        <sz val="11"/>
        <color rgb="FFFF0000"/>
        <rFont val="Arial"/>
        <family val="2"/>
      </rPr>
      <t xml:space="preserve"> </t>
    </r>
    <r>
      <rPr>
        <sz val="11"/>
        <rFont val="Arial"/>
        <family val="2"/>
      </rPr>
      <t xml:space="preserve">Instalación acero de refuerzo Viga Cabezal y se funde. Instalación acero de refuerzo y encofrado cuerpo del Estribo, pedestales y topes sísmicos. y se funde. Instalación acero de refuerzo, encofrado y fundida de muro aleta costado izquierdo. Se funde losa de aproximación Estribo 2. </t>
    </r>
    <r>
      <rPr>
        <sz val="11"/>
        <color rgb="FFFF0000"/>
        <rFont val="Arial"/>
        <family val="2"/>
      </rPr>
      <t>Frente Inactivo. Infraestructura terminada.</t>
    </r>
  </si>
  <si>
    <r>
      <rPr>
        <b/>
        <sz val="11"/>
        <color theme="1"/>
        <rFont val="Arial"/>
        <family val="2"/>
      </rPr>
      <t>PUENTE PK17+205 UF1:</t>
    </r>
    <r>
      <rPr>
        <sz val="11"/>
        <color theme="1"/>
        <rFont val="Arial"/>
        <family val="2"/>
      </rPr>
      <t xml:space="preserve"> El concesionario inicia con la construcción de caminos de acceso al sitio de las obras y replanteo topográfico de ubicación de caisson a partir del 25 de junio de 2019.
</t>
    </r>
    <r>
      <rPr>
        <u/>
        <sz val="11"/>
        <color theme="1"/>
        <rFont val="Arial"/>
        <family val="2"/>
      </rPr>
      <t xml:space="preserve">CONTROL DE EXCAVACIÓN
</t>
    </r>
    <r>
      <rPr>
        <sz val="11"/>
        <color theme="1"/>
        <rFont val="Arial"/>
        <family val="2"/>
      </rPr>
      <t>ESTRIBO 1: Caisson 1 h=10,5m,  Caisson 2 h=14,2m</t>
    </r>
    <r>
      <rPr>
        <u/>
        <sz val="11"/>
        <color theme="1"/>
        <rFont val="Arial"/>
        <family val="2"/>
      </rPr>
      <t xml:space="preserve">
</t>
    </r>
    <r>
      <rPr>
        <sz val="11"/>
        <color theme="1"/>
        <rFont val="Arial"/>
        <family val="2"/>
      </rPr>
      <t xml:space="preserve">PILA 1: Excavación del Caissons 3, 4 y 5 con la Pilotiadora: Caisson 3 h=11,83, Caisson 4 h=13,50; Caisson 6 h=12,8m
PILA 2:  Excavación del caissons con la Pilotiadora: Caisson 7 h=20,5m, Caisson 9 h=20,00. Caisson 8 h= 17,85m, Caisson 10 h=20m
PILA 3: Excavación de Caissons 12 y 13 con la Pilotiadora h=10,20m, Caisson 11 h=15,3m, Caisson 14 H=15m
PILA 4:  caisson 15 h=11,3m,  caisson 16 h=10,35m,  caisson 17 h=11,37m,  caisson 18 h=13m
PILA 5. caisson 19 h=12m; caisson 20 h=9m; caisson 21 h=9,72m;  caisson 22 h=11,13m
ESTRIBO 2: caisson 23 h=26,5m;  caisson 24 h=30m
</t>
    </r>
    <r>
      <rPr>
        <u/>
        <sz val="11"/>
        <color theme="1"/>
        <rFont val="Arial"/>
        <family val="2"/>
      </rPr>
      <t xml:space="preserve">INFRAESTRUCTURA TERMINADA.
</t>
    </r>
    <r>
      <rPr>
        <sz val="11"/>
        <color theme="1"/>
        <rFont val="Arial"/>
        <family val="2"/>
      </rPr>
      <t>ESTRIBO 1: Se funde núcleo del caisson 1 y 2. Elevación de Columnas a nivel de Viga cabezal. Instalación acero de refuerzo y encofrado Viga Cabezal y se funde con topes sísmicos y pedestales. Instalación acero de refuerzo y encofrado cuerpo del Estribo y se funde. Instalación acero de refuerzo y encofrado aletas integradas y se funden.</t>
    </r>
    <r>
      <rPr>
        <sz val="11"/>
        <rFont val="Arial"/>
        <family val="2"/>
      </rPr>
      <t xml:space="preserve"> Instalación acero de refuerzo losa de aproximación Estribo 1 y se funde.</t>
    </r>
    <r>
      <rPr>
        <u/>
        <sz val="11"/>
        <color theme="1"/>
        <rFont val="Arial"/>
        <family val="2"/>
      </rPr>
      <t xml:space="preserve">
</t>
    </r>
    <r>
      <rPr>
        <sz val="11"/>
        <color theme="1"/>
        <rFont val="Arial"/>
        <family val="2"/>
      </rPr>
      <t xml:space="preserve">PILA 1: Se funde núcleo del caisson 3, 4,  5 y 6. Realce de Caisson a nivel de Dado. Adecuaciones para construcción de Dado. Instalación acero de refuerzo del Dado y se funde. Instalación acero de refuerzo y encofrado tercer tramo de columna H. Instalación andamios de carga y paltaforma para Viga Cabezal. Se instala acero de refuerzo y encofrado Viga Cabezal y se funde con los topes sísmicos y los pedestales. 
PILA 2: Se funde núcleo de Caisson 7, 8, 9 y 10. Se instala concreto de solado para Dado. Instalación acero de refuerzo y encofrado Dado y columna en H. y se funden. </t>
    </r>
    <r>
      <rPr>
        <sz val="11"/>
        <rFont val="Arial"/>
        <family val="2"/>
      </rPr>
      <t>Instalación andamios de carga,  plataforma  y acero de refuerzo para Viga Cabezal y se funde con topes sísmicos y pedestales.</t>
    </r>
    <r>
      <rPr>
        <sz val="11"/>
        <color theme="1"/>
        <rFont val="Arial"/>
        <family val="2"/>
      </rPr>
      <t xml:space="preserve">
PILA 3: Se funde núcleos de Caissons 11, 12, 13 y 14. Se instala concreto de solado,  se instala acero de refuerzo para el Dado y se funde e instalación acero de refuerzo último tramo de columna en H</t>
    </r>
    <r>
      <rPr>
        <sz val="11"/>
        <rFont val="Arial"/>
        <family val="2"/>
      </rPr>
      <t>. Instalación andamios de carga, plataforma y acero de refuerzo  para Viga Cabezal, topes sísmicos y pedestales y se funde.</t>
    </r>
    <r>
      <rPr>
        <sz val="11"/>
        <color theme="1"/>
        <rFont val="Arial"/>
        <family val="2"/>
      </rPr>
      <t xml:space="preserve">
PILA 4: Se funden los núcleos de los Caissons 15, 16, 17 y 18. Elevación de Caissons a nivel de Dado. Adecuación área para Dado. Instalación acero de refuerzo Dado y se funde e instalación acero de refuerzo y encofrado  Columna en H y se funde. Instalación andamios de carga y pataforma para Viga Cabezal. Se instala acero de refuerzo y encofrado Viga Cabezal y se funde con topes sísmicos y pedestales.
PILA 5: Se funde núcleos de Caissons 19, 20, 21 y 22. Instalación de plataforma para Dado. Instalación acero de refuerzo para Dado y  Columna en H y se funden. Instalación acero de refuerzo y encofrado Viga cabezal topes sísmicos y pedestales y se funde.
ESTRIBO 2: Se funde núcleo de Caisson 23 y 24. Instalación de solado para construir Viga Cabezal. Se instala acero de refuerzo para Viga Cabezal y cuerpo Estribo, topes sísmicos, pedestales y se funden. Instalación acero de refuerzo y encofrado para aletas y se funden. </t>
    </r>
    <r>
      <rPr>
        <sz val="11"/>
        <rFont val="Arial"/>
        <family val="2"/>
      </rPr>
      <t>Instalación acero de refuerzo losa de aproximación y se funde.
Instalación de mortero de nivelación con Sika-Grout sobre pedestales..</t>
    </r>
    <r>
      <rPr>
        <sz val="11"/>
        <color rgb="FFFF0000"/>
        <rFont val="Arial"/>
        <family val="2"/>
      </rPr>
      <t xml:space="preserve">
</t>
    </r>
    <r>
      <rPr>
        <u/>
        <sz val="11"/>
        <rFont val="Arial"/>
        <family val="2"/>
      </rPr>
      <t xml:space="preserve">SUPERESRUCTURA
</t>
    </r>
    <r>
      <rPr>
        <sz val="11"/>
        <rFont val="Arial"/>
        <family val="2"/>
      </rPr>
      <t xml:space="preserve">Vanos 1, 2, 3 , 4 y 5: Instalación de Vigas prefabricadas sobre apoyos de neopreno, instalación de pre-losas, acero de refuerzo de la losa y diafragmas y se funden. En el vano 6, se instalan vigas prefabricadas sobre apoyos de neopreno, se construye diafragma ,se instalan pre-losas Tipo B y se funde losa. Instalación plataforma y acero de refuerzo voladizos costado derecho e izquierdo vanos 1 , 2 , 3, 4 y 5 y se funden. Instalación acero de refuerzo y encofrado New Jersey  módulos costado derecho e izquierdo y se funden en vanos 1, 2, 3, 4 y 5.Se realizan acabados. Se instalan neoprenos en topes sísmicos. </t>
    </r>
    <r>
      <rPr>
        <sz val="11"/>
        <color rgb="FFFF0000"/>
        <rFont val="Arial"/>
        <family val="2"/>
      </rPr>
      <t xml:space="preserve">Falta instalar las juntas de dilatación.
</t>
    </r>
    <r>
      <rPr>
        <sz val="11"/>
        <color theme="1"/>
        <rFont val="Arial"/>
        <family val="2"/>
      </rPr>
      <t xml:space="preserve">
El avance en excavación y construcción de anillos es del 110,2%</t>
    </r>
    <r>
      <rPr>
        <u/>
        <sz val="9"/>
        <color theme="1"/>
        <rFont val="Calibri"/>
        <family val="2"/>
        <scheme val="minor"/>
      </rPr>
      <t/>
    </r>
  </si>
  <si>
    <t>NOV/2020</t>
  </si>
  <si>
    <t>Aporte 2020</t>
  </si>
  <si>
    <t xml:space="preserve">Seguimiento oficina fija de atención al usuario </t>
  </si>
  <si>
    <t>Seguimiento PQRS del proyecto.</t>
  </si>
  <si>
    <t xml:space="preserve">Programa 4. Información y participación comunitaria </t>
  </si>
  <si>
    <t>Lugar: Santa fe de Antioquia, seguimiento oficina fija de atención al usuario.</t>
  </si>
  <si>
    <t>Lugar: Santa fe de Antioquia, Seguimiento PQRS del proyecto.</t>
  </si>
  <si>
    <t>FOTO 13</t>
  </si>
  <si>
    <t>FOTO 14</t>
  </si>
  <si>
    <t>TODAS</t>
  </si>
  <si>
    <t>REVISIÓN Y ANALISIS DE INSUMOS PREDIALES</t>
  </si>
  <si>
    <t>Estudio de Fichas Prediales y Avaluos Comerciales Corporativos de las Unidades Funcionales 1 y 2</t>
  </si>
  <si>
    <t>REVISIÓN DE LA PLATAFORMA OLYMPUS</t>
  </si>
  <si>
    <t>Se realizó verificación, observación y aprobación de cada uno de los datos que se ingresaron a la plataforma Olympus por parte del Concesionario.</t>
  </si>
  <si>
    <t xml:space="preserve">Inactivo. El tramo después de ser fresado y mas la adición de granulares vírgenes ya cuenta con la capa intermedia de mezcla asfáltica en caliente tipo MSC-25, para ello se utilizo el tren de pavimentación Dynapac. Luego se entro con el desmantelamiento y la ampliación de los puentes existentes. Todo el transito particular circula por la nueva calzada (o CI).  </t>
  </si>
  <si>
    <t>PK 5+040</t>
  </si>
  <si>
    <t xml:space="preserve">PK 5+600 </t>
  </si>
  <si>
    <t>Corte y fragmentación de montaña rocosa - CI</t>
  </si>
  <si>
    <t>a) Inactivo. Sobre la obra y tramos anexos, se conformo el paquete estructural del pavimento flexible. Colocados y compactados los granulares se procedió a la imprimación utilizando emulsión asfáltica de curado lento. Posteriormente se coloco la capa intermedia de mezcla asfáltica, utilizando el tren de pavimentación Dynapac. Hubo construcción de vía veredal. El tramo cuenta con la demarcación horizontal y se habilito para el transito vehicular. También se instalaron defensas metálicas tipo bionda. 
b) Inactivo. Sobre la calzada opuesta (o PK 14+800 CI) se termino la fase de consolidación y protección del talud (a una pendiente) se coloco malla electrosoldada con perforación para pernos y drenes en PVC. También hubo aplicación de concreto lanzado. Ahora se construyen subdrenaje laterales (geotextil NT + piedra filtro + tubo ranurado) y cunetas laterales en con sección en L utilizando concreto premezclado de 21 MPa. Sobre esta calzada hay todavía estacionados equipos de construcción y acopio de materiales. Hay trabajos topográficos.  El transito automotor circula por la calzada opuesta y se libera la calzada existente. Sector La Bloquera.</t>
  </si>
  <si>
    <t>Inactivo. La plataforma de la segunda calzada ya cuenta con la capa intermedia asfáltica tipo MSC-25. Se continuara la construcción de una bajante escalonada que recoge y conduce aguas de cunetas lineales de la nueva calzada (se utiliza concreto pre mezclado colocado por gravedad). Personal instalo defensas metálicas tipo bionda. También se colocaron sardineles prefabricados tope llantas. Se seguirán construyendo cunetas (con sección triangular o en L con concreto de 21 MPa) y filtros. Para esto se hace uso de pajarita CAT 416F y herramienta menor.</t>
  </si>
  <si>
    <t>Inactivo. Se hizo el fresado en frio con el equipo Wirtgen W-150 en todo el ancho de la plataforma vial con 16 cm., de profundidad. También hubo actividad de instalación de aceros para prolongación de box en la CI o PK15+200, se utilizaran los muros existentes y se prolongo con L= 3.2 m., sobre el box culvert # 071. Se reviste con concreto lanzado un tramo faltante (que fue cortado para construir filtros) sobre la pata del talud. Éste corto tramo ya tiene la capa asfáltica en caliente tipo MSC-25 y se habilita el transito automotor para el uso de esta nueva cazada. Sector frente al Llanerito.</t>
  </si>
  <si>
    <t>Se tienen 2 muros en TA (enfrentados) que contienen el terraplén de descenso (como relleno retenido) y un terraplén en ascenso con el muro # 057 o K 23+720; y así se direccionara el transito en sentido San Jerónimo - Santafé de Antioquia.  
Muro en TA PK 23+930 (# 058 con L= 121.5 m en CD), terminado. La rasante ya cuenta con capa asfáltica MSC-25 
Muro del PK 23+920 o muro TA ( # 059 con L= 103 m en CD), está terminado. La rasante ya cuenta con capa asfáltica MSC-25
b) Inactivo. El Marco del K 23+860 (# 040). La rasante ya cuenta con capa asfáltica MSC-25. Sobre este tramo largo personal instala sardineles prefabricados previo el corte de capa asfáltica con disco diamantado. 
El conjunto de todas estas obras, vienen a ser a futuro la solución para el transito vehicular "en altura" en el sentido San Jerónimo - Santafé de Antioquia y para el transito vehicular "en superficie" entre Santafé de Antioquia - Sopetrán. 
c) Para el transito vehicular en el sentido Sopetrán - Santafé, ya se tiene la calzada (o enlace K 0+140 a K0+330) exclusiva en este sentido de circulación con su capa asfáltica intermedia tipo MSC-25, con un ancho de 7 m.. A esta vía, que tiene un trazado paralelo al Rio Aurrá, la acompaña lateralmente un anden o sendero peatonal - todavía sin terminar - (de 1.6 m de ancho) bordeando también el rio, anden que ira a terminar en el sitio turístico de Piedras Verdes.           
Hay trabajos de paisajismo colocando material orgánico traído del sector del Ahuyamal o Guaimaral. Continua el plan de manejo del transito, que fijo los desvíos y/o conexión vehicular con Sopetrán y la vía antigua. Sector variante y Partidas de Sopetrán.</t>
  </si>
  <si>
    <t>a) Inactivo. Trabajos concluidos en cortes mecánicos y de llenos para prolongación de tramo vial; cerca al PR 14. El tramo ya cuenta con la capa intermedia de mezcla asfáltica tipo MSC-25. Hubo instalación de defensas metálicas tipo bionda y colocación de bordillos tope llantas prefabricados. Hay trabajos "intermitentes" de excavación manual y mecánica para el tendido de redes ITS. Sigue pendiente un traslado de redes secas. 
b) Inactivo. Un tramo ya cuenta con capa intermedia asfáltica, tipo MSC-25, cubriéndose la ODT intervenida. Hubo instalación de defensas metálicas tipo bionda. Hacia el PK mayor se construyeron cunetas en concreto con sección triangular, cunetas de corona y filtros perimetrales. También hubo colocación de bordillos tope llantas prefabricados. Hay personal instalando redes ITS. Sigue pendiente un traslado de redes secas. Sector cercano al PR 14.</t>
  </si>
  <si>
    <t>PK 29+900</t>
  </si>
  <si>
    <t>PK 33+000 CI</t>
  </si>
  <si>
    <t>Glorieta de San Nicolás - Drenajes - Ramales</t>
  </si>
  <si>
    <t>Sobre la pata del talud rehabilitado, se hace el acopio 'provisional' del material de rezaga que se extrae de las galerías (peatonales / vehiculares), portal Medellín; para después transportarlo a la planta de trituración ubicada en el PK 11+700 o en el PK 1+200 o directamente ser llevado a los sitios donde se requiera un saneo de una plataforma vial. Se utiliza cargador articulado CAT 950, bulldozer D6T, un Bobcat y algunas volquetas que lo extraen del túnel. El material es amontonado formando una gran montaña. Se adecuo una sección de la vía para el paso vehicular y poder ocupar la calzada izquierda. En el acopio se trabaja con personal PARE/SIGA y se realiza limpieza con herramienta menor y barridos con cepillo rotativo montado en Bobcat.</t>
  </si>
  <si>
    <r>
      <t xml:space="preserve">PUENTE PK9+900 UF1. </t>
    </r>
    <r>
      <rPr>
        <sz val="11"/>
        <color theme="1"/>
        <rFont val="Arial"/>
        <family val="2"/>
      </rPr>
      <t>El concesionario inicia con la construcción de caminos de acceso al sitio de las obras y replanteo topográfico de ubicación de caisson a partir del</t>
    </r>
    <r>
      <rPr>
        <sz val="11"/>
        <color rgb="FFFF0000"/>
        <rFont val="Arial"/>
        <family val="2"/>
      </rPr>
      <t xml:space="preserve">  6 de noviembre de 2020.
</t>
    </r>
    <r>
      <rPr>
        <u/>
        <sz val="11"/>
        <color rgb="FFFF0000"/>
        <rFont val="Arial"/>
        <family val="2"/>
      </rPr>
      <t>CONTROL DE EXCAVACIÓN</t>
    </r>
    <r>
      <rPr>
        <sz val="11"/>
        <color theme="1"/>
        <rFont val="Arial"/>
        <family val="2"/>
      </rPr>
      <t xml:space="preserve">
CALDADA IZQUIERDA
 ESTRIBO 1. Caisson 1 h=15,5m; Caisson 2 h=15,5m 
                                ESTRIBO 2. Caisson 3  h=10,5m; Caisson 4  h=10,8m
</t>
    </r>
    <r>
      <rPr>
        <u/>
        <sz val="11"/>
        <color rgb="FFFF0000"/>
        <rFont val="Arial"/>
        <family val="2"/>
      </rPr>
      <t xml:space="preserve">INFRAESTRUCTURA
</t>
    </r>
    <r>
      <rPr>
        <sz val="11"/>
        <rFont val="Arial"/>
        <family val="2"/>
      </rPr>
      <t>ESTRIBO 1:</t>
    </r>
    <r>
      <rPr>
        <sz val="11"/>
        <color rgb="FFFF0000"/>
        <rFont val="Arial"/>
        <family val="2"/>
      </rPr>
      <t xml:space="preserve"> Se instala acero de refuerzo y se funde núcleos de Caissons 1 y  2 y se funden. Adecuación área para construcción de Estribo.
</t>
    </r>
    <r>
      <rPr>
        <sz val="11"/>
        <rFont val="Arial"/>
        <family val="2"/>
      </rPr>
      <t xml:space="preserve">ESTRIBO 2: </t>
    </r>
    <r>
      <rPr>
        <sz val="11"/>
        <color rgb="FFFF0000"/>
        <rFont val="Arial"/>
        <family val="2"/>
      </rPr>
      <t>Se instala acero de refuerzo y se funde el núcleo del Caisson  3 y 4. Adecuación área para construcción Estribo.</t>
    </r>
  </si>
  <si>
    <r>
      <rPr>
        <b/>
        <sz val="11"/>
        <color theme="1"/>
        <rFont val="Arial"/>
        <family val="2"/>
      </rPr>
      <t>AMPLIACIÓN PUENTE N°3 QUEBRADA LA COLA . PK2+430 UF1.</t>
    </r>
    <r>
      <rPr>
        <sz val="11"/>
        <color theme="1"/>
        <rFont val="Arial"/>
        <family val="2"/>
      </rPr>
      <t xml:space="preserve">  El concesionario inicia actividades el 1 de junio de 2020.  Este Puente está conformado por 3 luces en Vigas postensadas para una luz total de 60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y se retira el tablero y los New Jersey existentes en el primer vano.  Demolición de losa sobre Vigas existentes. Instalación de plataforma para construcción de voladizos ambos costados. Se realizan perforaciones  y cortes en la losa existente vanos 1, 2 y 3. Se instala concreto de 49 Mpa. para nivelación de vigas vanos 1 , 2 y 3. Se instalan láminas de Steel-Deck , para losa vanos 1 , 2 y 3. Se instala acero de refuerzo losa vanos 1 , 2  y 3 y se funden..</t>
    </r>
    <r>
      <rPr>
        <sz val="11"/>
        <color rgb="FFFF0000"/>
        <rFont val="Arial"/>
        <family val="2"/>
      </rPr>
      <t xml:space="preserve"> Se inicia instalación de la baranda metálica.</t>
    </r>
  </si>
  <si>
    <r>
      <t xml:space="preserve">De  acuerdo con el programa de trabajo presentado por el concesionario para la </t>
    </r>
    <r>
      <rPr>
        <b/>
        <sz val="11"/>
        <rFont val="Arial"/>
        <family val="2"/>
      </rPr>
      <t>UF3.1.D</t>
    </r>
    <r>
      <rPr>
        <sz val="11"/>
        <rFont val="Arial"/>
        <family val="2"/>
      </rPr>
      <t xml:space="preserve">, el concesionario terminó actividades de instalación del revestimiento (con observaciones de calidad oficio-EPS4G-00087-20), y continuó con la construcción drenajes D=400 mm, en túnel principal, </t>
    </r>
    <r>
      <rPr>
        <b/>
        <sz val="11"/>
        <rFont val="Arial"/>
        <family val="2"/>
      </rPr>
      <t>Portal Medellín</t>
    </r>
    <r>
      <rPr>
        <sz val="11"/>
        <rFont val="Arial"/>
        <family val="2"/>
      </rPr>
      <t>, sin atrasos evidentes.</t>
    </r>
  </si>
  <si>
    <t>UF 4 Ruta 6003 - 44+400 Control Policía de Carreteras.</t>
  </si>
  <si>
    <t>Programa 8. Cultura vial.</t>
  </si>
  <si>
    <t>C303700071-8477-2317</t>
  </si>
  <si>
    <t>Cumplió aporte del mes de Enero 2021</t>
  </si>
  <si>
    <t>Dic-20</t>
  </si>
  <si>
    <t>Aporte de Enero -2021</t>
  </si>
  <si>
    <t>Giro 43</t>
  </si>
  <si>
    <t>1y3</t>
  </si>
  <si>
    <t xml:space="preserve">Se sigue acopiando material de rezaga o descombro del nuevo túnel, del Portal Santafé. Este material se extrae (del nuevo túnel con vehículos dumper), para luego ser llevado a la planta de trituración del PK 11+700. Las cantidades disminuirán debido a que el túnel ya logro el cale. Sobre la plataforma se han colocado equipos, contenedores, llantas, campamento, materiales y herramienta pesada. También se ha destinado la plataforma como parqueo de maquinaria. Sobre un costado se encuentra la entrada / salida / vía de circulación (de vehículos y personal particular), para acceder a la Vda. La Frisola. Sobre el PK 0+050 CD, del tablero del puente en ampliación sobre la Qda. La Negra, se le instalo mezcla en caliente tipo MDC-10, sigue habilitado el transito automotor, en ambos sentidos sobre esta obra ampliada. </t>
  </si>
  <si>
    <t xml:space="preserve">Inactivo. El tramo después de ser fresado y mas la adición de granulares vírgenes ya cuenta con la capa intermedia de mezcla asfáltica en caliente tipo MSC-25, para ello se utilizo el tren de pavimentación Dynapac junto con el vehículo termo aplicador de la emulsión asfáltica. Luego se entro con el desmantelamiento y la ampliación de los puentes existentes. Sector Qda. La Cola. Todo el transito particular circula por la nueva calzada (o CI).  </t>
  </si>
  <si>
    <t>Inactivo. Se termino el fresado en frio (con el equipo SANY C8), de toda la calzada existente hasta encontrar los granulares. Esta capa asfáltica (deteriorada y fallada) tiene un espesor que oscila entre 16 a 18 cm. Se agregaron áridos vírgenes tipo BG granular utilizando la motoniveladora CAT 140 M., se continuo con la etapa de imprimación con emulsión asfáltica de curado lento y el extendido de la capa intermedia asfáltica en caliente tipo MSC-25. El material fresado RAP, se llevo mediante acarreo hacia La Frisola  y al PK 11+300. El transito vehicular circula por la calzada nueva.</t>
  </si>
  <si>
    <t>Inactivo. Después de realizada la imprimación de granulares, se coloco la capa intermedia asfáltica tipo MSC-25. Se utilizaron los equipos Dynapac para colocar la capa asfáltica, junto con el equipo termo calentador y aplicador de la emulsión asfáltica. El área se tiene disponible para el acopio de materiales de construcción de puentes y estacionamiento de equipos.</t>
  </si>
  <si>
    <t xml:space="preserve">PK 11+800 </t>
  </si>
  <si>
    <t xml:space="preserve">Trabajos intermitentes. Realizada la construcción un diente de cortante de forma trapezoidal (escollera "con el uso de bloques de piedra" + concreto; de 4m x 2.7m) a manera de llave sobre este y también detrás del mismo se realizo la construcción de los drenajes profundos (primarios y secundarios) empleando tubería de 3" + pozos drenantes y de 8". De esta manera el agua recogida verterá sus aguas a la cañada. 
Terminada la construcción del muro escollera con la colocación y el acomodo de grandes rocas superpuestas una a la otra, utilizando excavadora CAT 330 D2L; se entro de inmediato en la etapa siguiente de confección del terraplén, se utilizo un bulldozer CAT D6T y un vibro pesado (para los afirmados) de aro y llanta Hamm, y en ocasiones CAT sobre orugas.  Se continúan el extendido de las capas horizontales de llenos compactados (con capa # 37) para un único banco y con única pendiente uniforme, con un ancho promedio de 8 m. Hay estacas que marcan llenos de mas de 20 m., de altura y con talud de 2 1/4H:1V. Se trae material acarreado desde La Rochela. 
Sobre la plataforma vial (que esta en otro nivel superior) y que viene desde la planta de trituración, se extiende y compacta material de llenos y también se adiciona material fresado o RAP. Este tramo intervenido tendrá que llegar a alcanzar una cota de rasante similar a la vía existente (o PK 13 - campamento de MAR1), por lo tanto continuaran los llenos. </t>
  </si>
  <si>
    <t>PK 15+800 CD</t>
  </si>
  <si>
    <t xml:space="preserve">PK 16+000 </t>
  </si>
  <si>
    <t>Mejoramiento de la calzada existente.</t>
  </si>
  <si>
    <t>Inactivo. La obra finalizada hizo conexión (en escuadra) sobre las bases del estribo # 2 del puente K 4+500. Es un muro de 119 m de largo con varios niveles de cimentación debido a la topografía del lugar. El polígono formado por el talud de corte y que sostiene la actual vía (con concreto lanzado) se cubrió con laminas de geodren planar a medida que se subieron con los niveles de llenos. Ahora personal realiza trabajos de adecuación de cuneta perimetral (con prefabricados trapezoidales) sobre el intradós del muro. Se continua con la construcción de una viga (tramificada) de realce a todo lo largo del muro y apoyada sobre el borde de las escamas prefabricadas (ancho 2.0 x h= 0.5 y tramos de 2.9 m.). Hacia PK menor hay un PARE / SIGA, porque todos los vehículos circulan por un solo carril y sobre la calzada existente.</t>
  </si>
  <si>
    <t xml:space="preserve">PK 19+200  </t>
  </si>
  <si>
    <t>Corte y perfilado de talud, CD</t>
  </si>
  <si>
    <t xml:space="preserve">PK 18+200  </t>
  </si>
  <si>
    <t>Corte, perfilado de talud + demoliciones + drenajes + Lanzavigas, CI</t>
  </si>
  <si>
    <t xml:space="preserve">Terminado el perfilado del talud a una pendiente se procedió a intervenir su plataforma vial, construyendo el filtro lateral (con piedra filtro + geotextil + tubo ranurado). La temporada invernal afecta el estado y comportamiento del frente de obra (con surcos y deslaves)a pesar de haberle construido su cuneta de corona. Terminados los trabajos ejecutados con la lanzavigas (sobre la Qda. o puente La Muñoz I), esta se desarmo para llevarla a otro frente de trabajo (Meloneras). Se dejan materiales ocupando algunos espacios, y se precede a retirar equipos de construcción y grúas de gran tamaño. El tramo se interviene nuevamente con la instalación de redes ITS, y con la colocación en definitiva de las capas granulares también se coloca la capa asfáltica. Mediante cortes con disco de tungsteno se realiza la construcción de cunetas en concreto, con sección en L. </t>
  </si>
  <si>
    <t xml:space="preserve">PK 18+400  </t>
  </si>
  <si>
    <t xml:space="preserve">Excavaciones mecánicas CI, como intersección o enlace en superficie - Boxculvert # 209 y ODTs - Zona urbana de San Jerónimo, CI </t>
  </si>
  <si>
    <t>PK 20+150</t>
  </si>
  <si>
    <t xml:space="preserve">PK 20+270  </t>
  </si>
  <si>
    <t>Corte mecánico con CAT - ODT # 085, prolongación de tramo ya iniciado. CD</t>
  </si>
  <si>
    <t xml:space="preserve">PK  19+400 </t>
  </si>
  <si>
    <t>PK 19+600</t>
  </si>
  <si>
    <t>Mejoramiento de calzada, CI</t>
  </si>
  <si>
    <t xml:space="preserve">PK 21+700 </t>
  </si>
  <si>
    <t>Excavación mecánica de montaña rocosa, CD  + Muro rígido</t>
  </si>
  <si>
    <t xml:space="preserve">PK 21+150 </t>
  </si>
  <si>
    <t xml:space="preserve">Capa asfáltica - Demarcación horizontal, CI </t>
  </si>
  <si>
    <t xml:space="preserve">PK 22+232 </t>
  </si>
  <si>
    <t>Box culvert # 099, CI</t>
  </si>
  <si>
    <t xml:space="preserve">PK 22+430/480 </t>
  </si>
  <si>
    <t xml:space="preserve">Talud rehabilitado, CI </t>
  </si>
  <si>
    <t xml:space="preserve">PK 25+050 </t>
  </si>
  <si>
    <t>Lleno y compactación 
Sector Villa del Marques / Sindelhato, CD</t>
  </si>
  <si>
    <t xml:space="preserve">PK 25+600 </t>
  </si>
  <si>
    <t>Cortes y excavaciones mecánicas + descapotes. Alargue de Box # 119 y dos ODTs # 117 y 118, CD</t>
  </si>
  <si>
    <t xml:space="preserve">PK 27+800 </t>
  </si>
  <si>
    <t>Acceso a La Puerta (falso túnel) - CD</t>
  </si>
  <si>
    <t>PK 28+800</t>
  </si>
  <si>
    <t>Colocación de capa asfáltica MSC-25 + Construcción canal perimetral, CD</t>
  </si>
  <si>
    <t>PK 29+400</t>
  </si>
  <si>
    <t xml:space="preserve">Construcción canaleta perimetral, CD </t>
  </si>
  <si>
    <t xml:space="preserve">Construcción del acceso vehicular (con un falso túnel) a la Vda,. Guaimaral, CD </t>
  </si>
  <si>
    <t xml:space="preserve">PK 29+900 </t>
  </si>
  <si>
    <t>PK 30+000</t>
  </si>
  <si>
    <t>Excavación mecánica, cortes y descapotes, CD</t>
  </si>
  <si>
    <t xml:space="preserve">PK 30+500 </t>
  </si>
  <si>
    <t xml:space="preserve">Reforzamiento de talud - CI </t>
  </si>
  <si>
    <t xml:space="preserve">PK 30+600 </t>
  </si>
  <si>
    <t xml:space="preserve">PK 31+200 </t>
  </si>
  <si>
    <t>Consolidación de talud + drenajes, CD</t>
  </si>
  <si>
    <t>Socavación causada por brazo del Rio Cauca y nuevo trazo del  corredor vial (para una de las calzadas).</t>
  </si>
  <si>
    <t>Continua actividad de corte mecánico y retiro de material, hacia el estribo. Hay excavación para la construcción de dalas de cimentación del muro en TA, se trabaja con CAT 320D2 + pajarita y vibro tipo benitín. Se realizo un saneo de la fundación colocando piedra tipo rajón. Por lo tanto se continua con la colocación de formaletería para fundir (en concreto) las dalas o soleras de nivelación escalonadas, con un ancho de 50 cm. Sobre el PK cercano al estribo se instalara tubería recta de 1500 mm para ODT que atravesara los muros en escamas o TA. Se inicia la colocación de colchón filtrante + la colocación de las primeras capas de granulares clasificadas y los filtros interiores y exteriores con tubería perforada para la captación de las aguas captadas y evitar la saturación del terraplén. Se coloca la primera y segunda fila de escamas prefabricadas (o dovelas de hormigón de 35 MPa) por sus dos costados y se utiliza cinta polimérica FS30 y FS50 para su tensionamiento y fijación e intercaladas entre capas de relleno de material seleccionado; hay compactador tipo benitín y rana. La longitud del muro tendrá 180 m y alturas variables entre 9 y 3 m. y este se conectara desde el estribo hasta la rotonda o glorieta de la vía Bolombolo. Hay continuos chequeos y trabajos topográficos. Hay un gran acopio de material de rellenos procesados y clasificados (para estructuras, muros y respaldos) sobre un lote anexo a la vía a Bolombolo. El acceso a este frente de obra solo se hace por la vía Santafé - Anzá - Bolombolo.</t>
  </si>
  <si>
    <t xml:space="preserve">Sectores puntuales del puente, presentan el tablero desgastado con presencia a la vista de su acero de refuerzo y con agregados sueltos. Siguen baches tapados con laminas de acero. La junta transversal de dilatación principal (lado Santafé) esta siendo afectada por el desconfinamiento del concreto el cual muestra bastantes desprendimientos de bloques con la exposición del acero de refuerzo. </t>
  </si>
  <si>
    <t>a) Inactivo. El talud "rocoso" sobre la vía opuesta a este frente de obra (o PK 19+400 CI), continuara instalación de mallas + cables, y su asegurada con piquetes de acero + platinas / tuercas y algunos anclajes activos compuestos por sartas de 3 torones. El sostenimiento de posibles rocas propensas a caer se previene utilizando la malla + cables de acero + más puntos de intersección asegurados con platinas y tuercas. Hubo desprendimiento interno de rocas y la malla fue rota y desprendida.  
b) Sobre la calzada opuesta (o existente) se termino el fresado y se entra en el desmantelamiento del tablero del puente para ampliación. Se levanto una tubería Titan de una ODT x 900 mm. para hacer un alargue a un box culvert (1.7 x 1.7 m). Sobre el sobre ancho de la vía se trabaja en excavaciones de redes ITS, por lo tanto se prepara su terreno con excavación y compactación. Sector Politécnico.</t>
  </si>
  <si>
    <t>PK 5+800 CD, construcción de muro # 167 en HA sobre cimentación combinada. Se realiza actividad de excavación para los caisson pares (los impares ya están fundidos). También se les realiza la colocación de encofrados para muros o vástagos. Sector "perdida de banca" La Potrera.</t>
  </si>
  <si>
    <r>
      <t xml:space="preserve">PUENTE PK7+750 UF1: </t>
    </r>
    <r>
      <rPr>
        <sz val="11"/>
        <color theme="1"/>
        <rFont val="Arial"/>
        <family val="2"/>
      </rPr>
      <t xml:space="preserve">El concesionario inicia con la construcción de caminos de acceso al sitio de las obras y replanteo topográfico de ubicación de caisson a partir del 1 de JUNIO de 2019.
</t>
    </r>
    <r>
      <rPr>
        <u/>
        <sz val="11"/>
        <color theme="1"/>
        <rFont val="Arial"/>
        <family val="2"/>
      </rPr>
      <t xml:space="preserve">CONTROL DE EXCAVACIÓN
</t>
    </r>
    <r>
      <rPr>
        <sz val="11"/>
        <color theme="1"/>
        <rFont val="Arial"/>
        <family val="2"/>
      </rPr>
      <t>ESTRIBO 1: Caisson 1 h=13,25m  Caisoon 2 h=14m
PILA1: Caisson3 h=12m  Caisson 4 h=9m</t>
    </r>
    <r>
      <rPr>
        <u/>
        <sz val="11"/>
        <color theme="1"/>
        <rFont val="Arial"/>
        <family val="2"/>
      </rPr>
      <t xml:space="preserve">
</t>
    </r>
    <r>
      <rPr>
        <sz val="11"/>
        <color theme="1"/>
        <rFont val="Arial"/>
        <family val="2"/>
      </rPr>
      <t xml:space="preserve">PILA 2:  Caisson 5. h=14m Caisson 6. h=14m
PILA 3: Caisson 7 h= 15m  Caisson 8 h=14m
PILA 4: Caisson 9 h= 15m  Caisson 10 h=15m
ESTRIBO  2:  Caisson 11 h=18,6m caisson 12 h=18m. 
</t>
    </r>
    <r>
      <rPr>
        <u/>
        <sz val="11"/>
        <color theme="1"/>
        <rFont val="Arial"/>
        <family val="2"/>
      </rPr>
      <t xml:space="preserve">INFRAESTRUCTURA TERMINADA
</t>
    </r>
    <r>
      <rPr>
        <sz val="11"/>
        <color theme="1"/>
        <rFont val="Arial"/>
        <family val="2"/>
      </rPr>
      <t xml:space="preserve">ESTRIBO 1: Se funde núcleo del Caisson 1 y 2. Instalación acero de refuerzo para Viga Cabezal. Se retira el acero por error en niveles de subrasante. Se realiza demolición de la parte superior de los Caisson para ajustarlos a la rasante de diseño. Se instala acero de refuerzo y encofrado y se funde Viga Cabezal. Instalación acero de refuerzo cuerpo del Estribo, topes sísmicos y pedestales. Se funde aleta derecha. Se funde losa de aproximación.
PILA 1: Se funden Caissons 3 y 4. Se demuele un tramo para ajustarlos a la rasante de diseño. Se funde Viga Cabezal con topes sísmicos y pedestales.
PILA 2: Se funde Caisson 5 y 6. Se demuele un tramo para ajustarlos a la rasante de diseño. Instalación acero de refuerzo Viga Cabezal, topes sísmicos y pedestales y se funde.
PILA 3. Se funden Caisson 7 y 8. Elevación de Columnas a nivel de Viga Cabezal. Se instala acero de refuerzo y encofrado Viga Cabezal, topes sísmicos y pedestales y se funde.
PILA 4. Instalación acero de refuerzo de núcleos de Caisson 9 y 10 y se funden. Se realzan columnas a nivel de Viga cabezal. Instalación andamion de carga. Instalación de acero de refuerzo y encofrado de Viga Cabeza,  pedestales y topes sísmicos y se funde.
ESTRIBO 2: Se funden núcleos de los Caissons 11 y 12. Se demuele un tramo para ajustarlos a la rasante de diseño. Se instala solado para Viga Cabezal. Se instala acero de refuerzo de Viga Cabezal y se funde, con topes sísmicos y pedestales. Se instala acero de refuerzo del cuerpo del Estribo y se funde con las aletas integradas. Se funde losa de aproximación.
El avance en excavación y construcción de anillos es del 77,4%                                                                                                                                                                                   
</t>
    </r>
    <r>
      <rPr>
        <u/>
        <sz val="11"/>
        <color theme="1"/>
        <rFont val="Arial"/>
        <family val="2"/>
      </rPr>
      <t>SUPERESTRUCTURA  TERMINADA</t>
    </r>
    <r>
      <rPr>
        <sz val="11"/>
        <color theme="1"/>
        <rFont val="Arial"/>
        <family val="2"/>
      </rPr>
      <t xml:space="preserve">
                         Instalación de Vigas vanos 1 , 2, 3, 4  y  5, con neoprenos en los apoyos, instalación de prelosas tipo A y B y construcción de diafragmas. Instalación acero de refuerzo de las losas y se funden. Instalación de plataforma, acero de refuerzo del voladizos por ambos costados y se funden. Instalación acero de refuerzo y encofrado de New Jersey por ambos costados y se funden. Se realizan acabados de New Jersey. </t>
    </r>
  </si>
  <si>
    <r>
      <rPr>
        <b/>
        <sz val="11"/>
        <color theme="1"/>
        <rFont val="Arial"/>
        <family val="2"/>
      </rPr>
      <t>PUENTE PK18+293 U2.1:</t>
    </r>
    <r>
      <rPr>
        <sz val="11"/>
        <color theme="1"/>
        <rFont val="Arial"/>
        <family val="2"/>
      </rPr>
      <t xml:space="preserve"> El concesionario inicia actividades el día 10 de diciembre de 2018, con la construcción de caminos de acceso al sitio de la obra y la marcación topográfica de los caisson. En cuanto a la excavación y construcción de los Anillos de los caisson se lleva el siguiente avance: ESTRIBO 1 Caisson 1 h=10m Caisson 2 h=10m,  PILA 1 Caisson 3 h=14,68m, PILA 1 Caisson 4 h=13m, PILA 2 Caisson 5 h=12,6m, PILA 2 Caisson 6 h=12m. PILA 3 Caisson 7 h=9m, PILA 3 Caisson 8 h=9m, ESTRIBO 2 Caisson 9 h=11,05m,  Caisson 10 h=9m,  .  El avance en la excavación y fundida de anillos es del 104,1%.
I</t>
    </r>
    <r>
      <rPr>
        <u/>
        <sz val="11"/>
        <color theme="1"/>
        <rFont val="Arial"/>
        <family val="2"/>
      </rPr>
      <t xml:space="preserve">NFRAESTRUCTURA TERMINADA
</t>
    </r>
    <r>
      <rPr>
        <sz val="11"/>
        <color theme="1"/>
        <rFont val="Arial"/>
        <family val="2"/>
      </rPr>
      <t xml:space="preserve"> ESTRIBO 1: Se funden núcleos de Caissons 1 y 2. </t>
    </r>
    <r>
      <rPr>
        <sz val="11"/>
        <rFont val="Arial"/>
        <family val="2"/>
      </rPr>
      <t>Se funde solado y se instala acero de refuerzo y encofrado Viga cabezal del Estribo y se funde. Se instala acero de refuerzo y encofrado  cuerpo del estribo y se funde. Instalación acero de refuerzo aletas integradas, topes sísmicos, pedestales y se funden. Estribo terminado</t>
    </r>
    <r>
      <rPr>
        <u/>
        <sz val="11"/>
        <color theme="1"/>
        <rFont val="Arial"/>
        <family val="2"/>
      </rPr>
      <t xml:space="preserve">
</t>
    </r>
    <r>
      <rPr>
        <sz val="11"/>
        <color theme="1"/>
        <rFont val="Arial"/>
        <family val="2"/>
      </rPr>
      <t>PILA 1. Se funde núcleo del caisson 3 y 4. Se funden columnas hasta el nivel de Viga Cabezal. Instalación andamios de carga, plataforma y aceo de refuerzo Viga Cabezal, topes sísmicos y pedestales y se funde.
PILA2. Instalación de acero de refuerzo de los núcleos de los Caisson 5 y 6 y se funden. Se instala acero de refuerzo de las Columnas y se funde a nivel de Viga cabezal. Instalación acero de refuerzo y encofrado de Viga Cabezal y se funde con topes sísmicos y pedestales.
PILA 3: Instalación de acero de refuerzo de los núcleos de los Caisson 5 y 8 y se funden. se instala acero de refuerzo de las Columnas y se funde a nivel de Viga cabezal. Se instala acero de refuerzo para Viga Cabezal topes sísmicos y pedestales y se funde.
ESTRIBO 2: Se funde Caisson 9 y 10. Instalación de solado para Viga Cabezal. Instalación andamios de carga, plataforma, acero de refuerzo y se funde Viga Cabezal, topes sísmicos y pedestales. Instalación acero de refuerzo y encofrado cuerpo  del Estribo y se funde.</t>
    </r>
    <r>
      <rPr>
        <sz val="11"/>
        <rFont val="Arial"/>
        <family val="2"/>
      </rPr>
      <t xml:space="preserve"> Instalación acero de refuerzo y encofrado de aletas integradas y se funden.</t>
    </r>
    <r>
      <rPr>
        <sz val="11"/>
        <color rgb="FFFF0000"/>
        <rFont val="Arial"/>
        <family val="2"/>
      </rPr>
      <t xml:space="preserve">
</t>
    </r>
    <r>
      <rPr>
        <u/>
        <sz val="11"/>
        <rFont val="Arial"/>
        <family val="2"/>
      </rPr>
      <t xml:space="preserve">SUPERESTRUCTURA
</t>
    </r>
    <r>
      <rPr>
        <sz val="11"/>
        <rFont val="Arial"/>
        <family val="2"/>
      </rPr>
      <t>Instalación  mortero de nivelación con Sika Grout sobre pedestales. Montaje del Equipo lanza-vigas.</t>
    </r>
    <r>
      <rPr>
        <sz val="11"/>
        <color rgb="FFFF0000"/>
        <rFont val="Arial"/>
        <family val="2"/>
      </rPr>
      <t xml:space="preserve">
</t>
    </r>
    <r>
      <rPr>
        <sz val="11"/>
        <rFont val="Arial"/>
        <family val="2"/>
      </rPr>
      <t>Vanos 1, 2,  3 y 4: Instalación de Vigas prefabricadas sobre apoyos de neopreno, construcción de Diafragmas, instalación de pre-losas, acero de refuerzo de la losa y se funden.</t>
    </r>
    <r>
      <rPr>
        <sz val="11"/>
        <color rgb="FFFF0000"/>
        <rFont val="Arial"/>
        <family val="2"/>
      </rPr>
      <t xml:space="preserve">
</t>
    </r>
    <r>
      <rPr>
        <sz val="11"/>
        <rFont val="Arial"/>
        <family val="2"/>
      </rPr>
      <t xml:space="preserve">Instalación plataforma , acero de refuerzo para voladizos vanos 2, 3 y 4 costado izquierdo y derecho y se funden.. Instalación acero de refuerzo y encofrado New Jersy vanos 1, 2, 3 y 4 costado izquierdo y se funden. Instalación acero de refuerzo y encofrado New Jersey  costado derecho e izquierdo y se funden. </t>
    </r>
    <r>
      <rPr>
        <sz val="11"/>
        <color rgb="FFFF0000"/>
        <rFont val="Arial"/>
        <family val="2"/>
      </rPr>
      <t>Falta instalar juntas de dilatación.</t>
    </r>
  </si>
  <si>
    <r>
      <rPr>
        <b/>
        <sz val="11"/>
        <color theme="1"/>
        <rFont val="Arial"/>
        <family val="2"/>
      </rPr>
      <t>AMPLIACIÓN PUENTE N°4 QUEBRADA LA NUEZ . PK2+600 UF1.</t>
    </r>
    <r>
      <rPr>
        <sz val="11"/>
        <color theme="1"/>
        <rFont val="Arial"/>
        <family val="2"/>
      </rPr>
      <t xml:space="preserve">  El concesionario inicia actividades el 3 de agosto de 2020.  Este Puente está conformado por 3 luces en Vigas postensadas para una luz total de 80m.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para retiro del tablero y los New Jersey existentente.  Se  retira  tablero y New Yersey vanos 1 y 2. Instalación de plataforma para voladizo, Steel-Deck, acero de refuerzo losa vanos 1 y 2 y se funden. Retiro de tablero y New Jersey existentes en vano 3. Para este Vano se instala metal deck, plataforma de voladizos, acero de refuerzo de la losa y se funde</t>
    </r>
    <r>
      <rPr>
        <sz val="11"/>
        <color rgb="FFFF0000"/>
        <rFont val="Arial"/>
        <family val="2"/>
      </rPr>
      <t xml:space="preserve">. </t>
    </r>
    <r>
      <rPr>
        <sz val="11"/>
        <rFont val="Arial"/>
        <family val="2"/>
      </rPr>
      <t>Perforaciones para instalación de platinas baranda vehicular. Instalación de platinas 5/8", pernos y parales IPE-220  y tubería metálica costado izquierdo y derecho. Instalación de pintura anticorrociva y pintura de poliuretano.</t>
    </r>
    <r>
      <rPr>
        <sz val="11"/>
        <color rgb="FFFF0000"/>
        <rFont val="Arial"/>
        <family val="2"/>
      </rPr>
      <t xml:space="preserve"> Ampliación terminada, Falta carpeta de rodadura.</t>
    </r>
  </si>
  <si>
    <r>
      <rPr>
        <b/>
        <sz val="11"/>
        <color theme="1"/>
        <rFont val="Arial"/>
        <family val="2"/>
      </rPr>
      <t>AMPLIACIÓN PUENTE N°5 QUEBRADA LA CAUSALA . PK3+183 UF1.</t>
    </r>
    <r>
      <rPr>
        <sz val="11"/>
        <color theme="1"/>
        <rFont val="Arial"/>
        <family val="2"/>
      </rPr>
      <t xml:space="preserve"> </t>
    </r>
    <r>
      <rPr>
        <sz val="11"/>
        <rFont val="Arial"/>
        <family val="2"/>
      </rPr>
      <t xml:space="preserve"> El concesionario inicia actividades el 15 de septiembre de 2020.</t>
    </r>
    <r>
      <rPr>
        <sz val="11"/>
        <color theme="1"/>
        <rFont val="Arial"/>
        <family val="2"/>
      </rPr>
      <t xml:space="preserve">  Este Puente está conformado por 3 luces en Vigas postensadas para una luz total de 75m.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Para el vano 1 se instala metal-deck , plataforma para los voladizos, instalación acero de refuerzo de la losa y se funde. En el vano 3, se realiza retiro de secciones de la losa,  New Jersey y demolición de tablero sobre Vigas. En Vanos 2 y 3, se instala plataforma voladizo, metal deck y acero de refuerzo de la losa y se funden.</t>
    </r>
    <r>
      <rPr>
        <sz val="11"/>
        <color rgb="FFFF0000"/>
        <rFont val="Arial"/>
        <family val="2"/>
      </rPr>
      <t xml:space="preserve">  Perforaciones para instalación de platinas y parales baranda metálica por ambos costados.</t>
    </r>
  </si>
  <si>
    <r>
      <rPr>
        <b/>
        <sz val="11"/>
        <color theme="1"/>
        <rFont val="Arial"/>
        <family val="2"/>
      </rPr>
      <t xml:space="preserve">AMPLIACIÓN PUENTE N°2 QUEBRADA LA VOLCANA . </t>
    </r>
    <r>
      <rPr>
        <b/>
        <sz val="11"/>
        <rFont val="Arial"/>
        <family val="2"/>
      </rPr>
      <t>PK2+100 UF1.</t>
    </r>
    <r>
      <rPr>
        <sz val="11"/>
        <rFont val="Arial"/>
        <family val="2"/>
      </rPr>
      <t xml:space="preserve">  El concesionario inicia actividades el 3 de noviembre de 2020.  Este Puente está conformado por 3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Se realiza retiro de carpeta asfáltica existente mediante fresado. Perforaciones a la losa existente con saca núcleos y cortes en la losa de aproximadamente 1,80X3,50 m  para retiro del tablero y los New Jersey existentente.  Se realiza demolición y retiro de defensas  tipo New Jersey por ambos costados y retiro de tablero en vanos 1, 2 y 3. Demolición de tablero sobre vigas. Instalación acero de refuerzo y encofrado para construcción muro de acompañamiento al Estribo 1 costado derecho acceso a Palmitas y se funde</t>
    </r>
    <r>
      <rPr>
        <sz val="11"/>
        <color rgb="FFFF0000"/>
        <rFont val="Arial"/>
        <family val="2"/>
      </rPr>
      <t>.</t>
    </r>
    <r>
      <rPr>
        <sz val="11"/>
        <rFont val="Arial"/>
        <family val="2"/>
      </rPr>
      <t xml:space="preserve"> Instalación de plataforma para voladizos, matal deck y acero de refuerzo  en losas  vanos 1 y 3 y se funden. En el vano 2, se realzan las Vigas con concreto, instalación de plataforma para voladizos, instalación de metal-Deck, acero de refuerzo de la losa y se funde. </t>
    </r>
    <r>
      <rPr>
        <sz val="11"/>
        <color rgb="FFFF0000"/>
        <rFont val="Arial"/>
        <family val="2"/>
      </rPr>
      <t>Instalación acero de refuerzo defensas tipo New Jersey acceso al puente C.I. lado Medellín.</t>
    </r>
  </si>
  <si>
    <r>
      <rPr>
        <b/>
        <sz val="11"/>
        <color theme="1"/>
        <rFont val="Arial"/>
        <family val="2"/>
      </rPr>
      <t xml:space="preserve">AMPLIACIÓN PUENTE N°25 QUEBRADA EL SABLE . </t>
    </r>
    <r>
      <rPr>
        <b/>
        <sz val="11"/>
        <rFont val="Arial"/>
        <family val="2"/>
      </rPr>
      <t>PK19+420 UF1.</t>
    </r>
    <r>
      <rPr>
        <sz val="11"/>
        <rFont val="Arial"/>
        <family val="2"/>
      </rPr>
      <t xml:space="preserve">  El concesionario inicia actividades el 4 de diciembre de 2020.  Este Puente está conformado por 2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 xml:space="preserve">Se realiza retiro de carpeta asfáltica existente mediante fresado. Perforaciones a la losa existente con saca núcleos y cortes en la losa de aproximadamente 1,80X3,50 m  para retiro del tablero y los New Jersey existentente.  Se realiza demolición y retiro de defensas  tipo New Jersey por ambos costados y retiro de tablero en vanos 1,y 2. </t>
    </r>
    <r>
      <rPr>
        <sz val="11"/>
        <color rgb="FFFF0000"/>
        <rFont val="Arial"/>
        <family val="2"/>
      </rPr>
      <t xml:space="preserve"> Demolición de tablero sobre Vigas.</t>
    </r>
  </si>
  <si>
    <t>Puente PK 18+293 UF2.1. Defensas tipo  New Jersey, terminadas por ambos costados.</t>
  </si>
  <si>
    <t>Puente PK21+500 UF2.1.   ESTRIBO 2. Se funde losa de aproximación.</t>
  </si>
  <si>
    <t>Puente PK21+500 UF2.1.  ESTRIBO 2. Se funde losa de aproximación.</t>
  </si>
  <si>
    <t>Puente PK 33+100 UF 2.1 - Tensionamiento de cables familia 18 y 18A dovela N°15- voladizo 2, Lado Medellín.</t>
  </si>
  <si>
    <t>Ampliación Puente N°25 PK19+420 UF2.1  El Sable.    Demolición de tablero sobre vigas vanos 1 y 2.</t>
  </si>
  <si>
    <r>
      <rPr>
        <b/>
        <sz val="12"/>
        <rFont val="Arial"/>
        <family val="2"/>
      </rPr>
      <t>Portal Medellín - Segundo Tubo Túnel Occidente</t>
    </r>
    <r>
      <rPr>
        <sz val="12"/>
        <rFont val="Arial"/>
        <family val="2"/>
      </rPr>
      <t xml:space="preserve">
Actividades de Instalación del revestimiento e  instalación de drenaje  de D= 400 mm, con tubería perforada Novafort-PAVCO, en túnel principal. Portal Medellín.</t>
    </r>
  </si>
  <si>
    <t>PK0+804- UF3.1D - Instalación de 20 cm  de concreto de revestimiento 25 Mpa para revestimiento (con observaciones de calidad oficio-EPS4G-00087-20), sección sostenimiento tipo SD-1 (finalización del revestimiento). Portal Medellín.</t>
  </si>
  <si>
    <t>INFORME MENSUAL DE GESTIÓN PREDIAL MES ENERO DE 2021.</t>
  </si>
  <si>
    <t>Elaboración del Informe Mensual de Gestión Predial Mes Enero de 2021.</t>
  </si>
  <si>
    <t>UF2.2 Ruta 6203  PR86+300 al PR86+400 - Limpieza de cunetas M.IZQ</t>
  </si>
  <si>
    <t>Otras actividades</t>
  </si>
  <si>
    <t>Del 04/02/21
al 10/02/21</t>
  </si>
  <si>
    <t>Se terminaron actividades sobre el terraplén. Se le realizo impermeabilización exterior (sobre el paramento en contacto con tierras) con pintura bituminosa en el canal abierto de conducción de aguas y también se termina la construcción del buzón intermedio. La ODT construida fue en tubería Titan x 1500 mm. Hay excavación lateral para el tendido (subterráneo) de redes eléctricas y de ITS. 
El trayecto hacia la antigua ubicación del negocio, se excava con CAT 330 D2L y el material se coloca como llenos sobre el costado del canal abierto; también se trasladaron palmas para su resembrado en La Aldea. 
Hacia el PK menor, se tiene un gran acopio de material de fresado o RAP y material granular. 
El tramo solo se permite para el transito temporal de los vehículos y equipos de la Concesión. Sector El Arriero.</t>
  </si>
  <si>
    <t xml:space="preserve">Desde la planta de concretos hacia mayores, ya cuenta con la capa asfáltica en caliente tipo MSC-25.  Pero el transito (vehicular / particular) y exclusivo hacia el corregimiento de Palmitas, se controla por esta vía en intervención. Hay construcción de cunetas en concreto, se utiliza disco diamantado. Todo el transito particular circula por la nueva calzada. </t>
  </si>
  <si>
    <t>Hubo actividad de corte mecánico mediante el uso de una excavadora CAT 320 D2 que incluyo retiro de material. Se realizo la instalación de malla electro soldada y concreto lanzado sobre el talud destapado y cortado, para evitar derrumbamientos o desprendimientos. Se demolieron 2 muros existentes. Hacia el PK mayor se llevo a cabo instalación de acero y de encofrados para zapatas y vástagos, en módulos # 29 + 30 +31; utilizando grúa de brazo telescópico. Terminados los vástagos se les impermeabilizan tramos aplicando pintura negra bituminosa y armando de filtros con llenos granulares sobre su trasdós. Se funden también los muros # 26 + 27 + 28 utilizando concreto premezclado bombeado. Sobre la siguiente área hay construidos 11 caissons (impares) c/u con sus anillos a profundidades variables entre 8 y 11 m. Anillados los caisson, se entran a excavar y fundir los 10 caissons pares; para un total de 21 caissons. Hay estacas que marcaron cortes o excavación desde 5.2 m a 8 m., como manera de encontrar roca competente Sobre la calzada izquierda (o nueva calzada) sigue habilitado el tramo para el transito automotor, previa demarcación y señalización con delineadores tubulares y maletines.</t>
  </si>
  <si>
    <t xml:space="preserve">Inactivo. Tramo señalizado con delineadores tubulares y maletines + señalización horizontal. Se maneja como una intersección provisional  para entrar / salir al Municipio de Ebéjico. Hacia PK mayor o K 6+150 se realizo marcación para dar inicio a la perforación de pernos corrugados # 10 de L= 6 m en 3x3 y lagrimales de L= 1 m en  malla 6x6 m. (será un método de aseguramiento y consolidación de morro rocoso fracturado).  </t>
  </si>
  <si>
    <t xml:space="preserve">a) Inactivo. Un largo tramo fue intervenido con fresados. Algunos tramos implico adición y cambio de granulares (en todo o parte del ancho de calzada). Se aplico la mezcla asfáltica en caliente tipo MSC-25. Mientras tanto, todo el tramo se sigue interviniendo con el desmantelamiento y la ampliación de los puentes vehiculares existentes.
La calzada nueva "opuesta o CI" desde la Qda. Saltos y Pisquines hasta la Rochela, se dio al servicio del transito vehicular previa demarcación + señalización y colocación de defensas metálicas.  
b) Inactivo. Cerca a La Rochela, se termino el fresado de la vía existente, común equipo SANY C8. Hubo fresado por franjas y bacheos aislados selectivos según la severidad de las grietas, la deformación o desintegración de la capa asfáltica existente. Allí hubo que subir la rasante por lo menos en 1.5 m., para igualarla en altura con la nueva vía y poder acceder con el mismo nivel a los nuevos puentes vehiculares de doble calzada - La Rochela. El material de RAP fue llevado a La Frisola. Sector limites municipales / Eutimio. </t>
  </si>
  <si>
    <t xml:space="preserve">En la parte mas baja se sigue abriendo espacio para acceder fácilmente sobre el aproche # 2 del nuevo puente sobra La Rochela, y se direcciona el corte hacia el muro de TA # 026 de la CI. Se continuara corte mecánico de material derrumbado (con 2 CAT sobre orugas), pero sobre la parte media alta del talud derrumbado, con difícil acceso de las volquetas por su alta pendiente. También se sigue transportando con equipo sobre orugas, materiales y equipos (ej. malla 15x15x6 + cemento + agregados) hacia la parte alta del corte. Sobre la corona del talud, se realiza corte y estabilización en dos tramos o etapas para la primera fase de talud. Se instalaron paneles de malla electrosoldada y se aplica concreto lanzado en talud. Sobre la primera fase del perfilado, se están colocando anclajes activos (@ 3 torones de acero), con L = 22 m. e inclinación de - 10 grados. Sobre la plataforma del nuevo puente se instala el campamento y allí, se ensamblan las sartas de torones y la formaleta para los dados de anclaje. El material cortado se lleva al lleno del PK 11+800 o al frente Doña Rosa. Cuando hay lluvias se afectan los trabajos de corte mecánico y de los acarreos. Sector de La Rochela. 
Hacia PK mayor, el transito automotor se le habilito su paso por los nuevos puentes de ese sector y se abandona la calzada existente. </t>
  </si>
  <si>
    <t>a) Sobre el perfilado del talud se continuara realizando la consolidación del talud (en su segunda fase) con la colocación de pernos pasivos de anclaje (con varillas corrugadas # 10 y de Fy= 60 000 psi. y de L= 12 m) en una grid de 3 x 3 m. Después el cubrimiento y protección se hará con malla de acero electrosoldada (15x15x6)  y concreto lanzado (e= 10 cm) de 28 MPa. Para la mayoría de los trabajos, se utiliza personal y equipo suspendido.
b) Para la vía de acceso a la Vda. Mestizal alto, se continuara la construcción de algunos drenajes pendientes. Sobre el costado izq., se fundió en concreto un disipador longitudinal (o corta aguas) anexo al pavimento rígido. Hubo fundida de bordillos discontinuos en concreto (0.15x0.15x1.8 m). Algunas lluvias afectan trabajos y las zonas de talud no recubiertas o protegidas con geosinteticos y por lo tanto se le forman surcos y cárcavas.  En la parte alta se realiza un peinado mecánico con CAT 317D, debido a material derrumbado y rodado sobre la vía veredal. Sobre la pata del talud y calzada existente se realizo la extensión de material  granular para formar la estructura granular del pavimento flexible. Sigue pendiente un nuevo traslado de redes secas. Se trabaja con personal PARE / SIGA
c) Sobre la calzada existente y sobre la opuesta, finaliza el corte mecánico (con CAT 330 D2L), a fin de bajar la montaña y unir las rasantes de dos (2) puentes consecutivos en construcción. Hay motoniveladora CAT realizando extensión de material  granular para formar la estructura granular del pavimento flexible. Espacios fueron ocupados para el parqueo de equipos y elementos necesarios en obra, como bodega y montaje de campamento. Sigue pendiente nuevo traslado de redes secas. Hacia el PK menor ya se tiene colocada la MSC-25. Se trabaja con personal PARE / SIGA</t>
  </si>
  <si>
    <t>Continúan trabajos con corte de montaña en el sector de Piedra Negra, con el uso de explosivos químicos controlados. Personal removió previamente material rocoso suelto para la preparación de perforación / voladuras. Se utilizaron compresores y martillos neumáticos. Como sistema de control y amortiguación en el momento de hacer las voladuras, se utilizan llantas, cadenas, mallas y tapetes de caucho a fin de evitar esquirlas y la menor perturbación posible sobre las viviendas y la vía.</t>
  </si>
  <si>
    <t>Sobre la pata del talud se realizo construcción de escollera utilizando grandes rocas + concreto hidráulico. Se termino la construcción de colchón filtrante (para deprimir el NAF) sobre escollera  (de 5 m x L= 50 m) con geotextil NT-2500 Pavco y tubo de drenaje ranurado y se continua instalación de material seleccionado. Todo el polígono del talud se cubrió con geotextil. El trabajo se realiza con bulldozer CAT D6T y vibro compactador. Hay también remplazo de térreos de mala calidad y húmedos, por rocas y bloques de gran tamaño (trabadas entre si) y se prolongó un tramo del colchón filtrante (con uso de geotextil para drenaje + material permeable + tubería ranurada) y sobre el cual se realizan también llenos compactados. Las capas superiores del lleno se rematan con motoniveladora CAT 140 M + CAT 317D + vibro Hamm.  
Anexo a esta obra, se terminaron los trabajos relacionados con la construcción de caissons + columnas + vigas cabezales, del nuevo puente vehicular. Los llenos compactados ya llegan hasta este nivel. Sector de Doña Rosa.</t>
  </si>
  <si>
    <t>a) Corresponde a la planta de trituración (Kleemann) que estaba instalada en La Volcana. Este material se procesa se tritura y se acopia para obtener: piedra filtro, sub base granular, base granular, materiales selectos y clasificados y/o materiales estabilizados para llenos. Encontramos allí, trituradora, excavadoras, bulldozer D6T, cargador CAT articulado y volquetas.  
b) Se realizo actividad de retiro material granular con CAT 140M, corte y retiro de ultima fila de bandas y luego se realiza cereo y liberación para hacer la imprimación de granulares y finalmente se coloco la capa asfáltica. Así, se da inicio a la conformación de la calzada en construcción y el acceso al puente PK 11+110 de asados Doña Rosa, el muro en TA o # 036 y el retorno #1. Se inicio el armado de la Lanzavigas (entrando por el estribo #2) y los espacios o áreas son ahora ocupados(as) para el acopio de vigas pretensadas, los equipos de carga / transporte y por grandes grúas. Personal termina la construcción de cuentas en concreto con sección en L.</t>
  </si>
  <si>
    <t>a) Continuara el revestimiento del talud con malla electrosoldada y concreto lanzado. Se tiene terminado el confinamiento (con pernos roscados # 10 + drenes en PVC + malla electrosoldada + concreto lanzado), la segunda fase del talud ya perfilado ya que en su corona (primera fase) se presento un agrietamiento superficial el cual fue peinado y bajada su pendiente, se le ha colocado malla electrosoldada. La tercera fase ya se tienen colocados paneles de malla electrosoldada y pernos. Hacia el PK mayor (talud de interacción con las construcciones particulares de La Hostería) se hacen perforaciones para colocar pernos de anclaje + drenes en PVC (se utiliza equipo autopropulsado sobre orugas); hay trabajos de inyección de pernos con el uso de morteros de cemento. Un tramo final del talud de corte, se cubre utilizando plásticos a fin de proteger los suelos de una sobre saturación debido a las lluvias. Hay presencia de aguas infiltradas. La firma consultora Consulcivil SAS realizo un sondeo profundo. 
Sobre la segunda berma de cortante, se emplazo la entrada al negocio particular de Las Grutas y se le extiendo y compacto material de fresado o RAP. Se termino la construcción de la cuneta de borde que tendrá una sección en V. En la parte central (que vendría a ser la tercera berma) se excavo la plataforma vial encajonada donde se emplaza la nueva calzada, hay colocación de piedra rajón para mejorar la cimentación de la estructura del pavimento flexible. Se construye una ODT x 900 mm, con tubería acampanada, su buzón (de encole) sale casi debajo de la plataforma de la piscina. Las rasantes de esta la vía nueva con el tramo del PK 13 no se han unido. Hay permanentes trabajos topográficos. Cuando hay lluvias se retrasan los trabajos de cortes y acarreos. Para acceder o dejar el frente de obra en conexión con la actual calzada, se trabaja con personal PARE / SIGA, sector Hostería Las Grutas.
b) Sobre el box del PK 12+764 se termino la construcción del segundo y ultimo tramo de box gemelo. Para concluir con la obra, se hizo la demolición de un pontón existente a fin de alargar "aguas arriba", el par de box en construcción. Se termina con la fundida de las aletas del descole, su impermeabilización se hace aplicando pintura negra bituminosa + laminas de lamidren planar (a los paramentos de concreto en contacto directo con tierras) y la construcción de los sub drenajes laterales (con piedra filtro + geotextil + tubo ranurado). Para todo el cuerpo del box, se utilizo concreto premezclado y bombeado de 28 MPa. La obra es de L = 21 m. de largo. Las aguas de la Qda. (San Juana II), ya circulan libremente por el box. Sobre un área vecina hubo demolición de una casa y se inician los llenos laterales compactados con Hamm. Sector Hostería Las Grutas.</t>
  </si>
  <si>
    <t xml:space="preserve">a) Inactivo. Se conformo el paquete estructural y granular del pavimento flexible. Posteriormente se coloco la capa intermedia de mezcla asfáltica, utilizando el tren de pavimentación Dynapac. El tramo hacia PK mayor ya cuenta con la demarcación horizontal, y se habilita para el transito vehicular. 
b) Sobre la calzada opuesta (o PK 13+400 CI), se realizo la construcción de la ODT # 169 x 1500 mm. obra de drenaje que ya atravesó la calzada existente. Se le hizo el buzón intermedio. Conformado el paquete granular y estructural del pavimento flexible, se le realizo su imprimación y se coloco finalmente la capa asfáltica MSC-25. Hay excavaciones mecánicas y adecuación del piso (se usa rana para compactación) para la construcción de cunetas en concreto. Hubo excavación lateral donde se coloco tubería Novafort de 23" y 32" de diámetro. También hubo necesidad de ampliar la longitud de los cabezotes de las alcantarillas como la # 63 y 67, y se intervinieron las ODTs # 64, 65 y 66. Hay chequeos topográficos. Sector frente y diagonal a La Jungla (que cuando se termine) se unirá con su tramo inmediato y antecesor de Las Grutas. El transito automotor circula por la nueva calzada guiado por maletines y delineadores tubulares.  </t>
  </si>
  <si>
    <t>Se termino el fresado en frio con el equipo SANY C8. Esta capa asfáltica (deteriorada y fallada) tiene un espesor que oscila entre 16 a 18 cm. Se fresaron franjas, fallos, deformaciones, agrietamientos e inestabilidades. También hubo bacheos aislados tipo cajeo. Se agregan áridos vírgenes tipo BG granular utilizando la motoniveladora, luego de su compactación se continuo con la etapa de imprimación con emulsión asfáltica de curado lento y el extendido de la capa intermedia asfáltica en caliente tipo MSC-25.  
El transito automotor se habilito por la nueva calzada previa demarcación del tramo. Sector Tamarindos / Comfenalco.</t>
  </si>
  <si>
    <t>a) Colocada la capa intermedia de mezcla asfáltica tipo MCS-25 y posterior demarcación, se transita por esta nueva calzada y se abandona la existente que esta siendo intervenida. Por lo tanto desde La Margarita del 8 hacia La Guaracú I se procede al fresado "en frio" selectivo con la SANY C8.  
b) Inactivo. Sobre la calzada opuesta (o PK 15+400 CI) se termino el perfilado del talud con el tendido a una pendiente. Se termino de colocar la capa asfáltica tipo MSC-25. Se instalaron redes ITS excavando manualmente por el talud de corte y también se instalan defensas metálicas. Se realizo la demarcación horizontal utilizando pintura para trafico B/A. Finalmente se siguen construyendo cunetas laterales en concreto con sección en L y por el sistema de ajedrezado (se utilizara concreto premezclado de 21 MPa).  El transito automotor circula por esta nueva calzada y se libera la calzada existente. Sector Carpintería / Polvorería.</t>
  </si>
  <si>
    <t>Se termino el corte y excavación para conformación de la banca (se bajo rasante hasta 3 m de profundidad). Ya encontrada la cota de sub rasante se colocaron granulares que formaron el paquete estructural del pavimento flexible. Impermeabilizados estos granulares se extendió la capa asfáltica en caliente MSC-25. Previamente se construyeron los subdrenaje (geotextil NT + piedra filtro +tubo ranurado en PVC). Sobre ese primer tramo también set termino la construcción de las cunetas laterales con sección en L.  
Se realiza instalación e inyección de pernos (se tiene a la fecha 310 pernos de L= 9 m y 70 drenes en PVC ). Se colocan pernos pasivos de anclaje con malla 3 x 3 m., y L= 9 m.  Se continua  instalación de  malla (15x15x6) en la parte media baja. 
Hacia el PK medio y sobre el talud (intermedio) separador de calzadas, se concluyo la consolidación con pernos pasivos # 10 colocados @ 1.5 m de distancia y luego la aplicación de concreto lanzado bombeado y transportado en mixer. 
Hacia PK mayor del talud que llevara tres banqueos, sigue ubicada una CAT (sobre orugas) en la corona del talud y se le realiza perfilado y excavación sobre berma de cortante. Sobre la fase # 1 se instala malla electrosoldada (15x15x6mm) + pernos autoperforantes y se aplica concreto lanzado (colocado por bombeo y transportado en mixer). Hay perforadora sobre orugas auto propulsada, en la corona del talud de este tramo en intervención, esto lo realiza el contratista Geodic. Personal de MAR1 realiza la construcción  de la zanja de coronamiento. La firma consultora Consulcivil SAS, realizo un estudio del sub suelo (sondeo a profundidad  hasta 30 m) sobre la corona del talud. Están apareciendo agrietamientos desde la zona alta y media alta (en forma diagonal) del talud en recubrimiento hacia el talud ya protegido, llegando el fisuramiento hasta la pata del talud.  
Sobre el PK menor (previa demarcación) se permitió el cruce del transito automotor, pero se sigue utilizando "en su mayoría" la calzada existente. Sector ubicado cerca a La Guaracú I.</t>
  </si>
  <si>
    <t xml:space="preserve">La plataforma de la segunda calzada ya cuenta con la capa intermedia asfáltica tipo MSC-25, frente al conjunto residencial Palmeras 2 y diagonal a Palmeras 1. Se realiza la construcción de cunetas en L en concreto y de un disipador en concreto (para la ODT # 079 x 900 mm. acampanada) con dirección hacia la pata del talud del terraplén. El concreto utilizado es premezclado (21 MPa) colocado por gravedad mediante canales en PVC. Hacia el PK menor se instalaron defensas metálicas tipo bionda. Después de cortar un morro terreo, ubicado sobre el separador de calzadas, (con el fin de aumentar el radio de curvatura de la vía existente), se alarga la ODT, se le construye un buzón central y se hace un saneo de la plataforma vial. Se inician los llenos compactados con Hamm y la adición de granulares de SBG / BG.     
Este frente de obra es zona limite entre la UF-1.0 y UF-2.1 y se encuentra ubicado en la zona urbana de San Jerónimo. </t>
  </si>
  <si>
    <t xml:space="preserve">Se realizo actividad de instalación y extendido de material de fresado, sobre la vía de acceso al negocio de Las Grutas o PK 13+200 CI (o sobre la segunda terraza).
Sobre el PK 15+400 CD hubo instalación del fresado en vía acceso antigua bloquera, sector antes de llegar a Tamarindos. Hay acopio temporal y voluminoso en el PK 0+400 CI o sector de La Volcana y en la planta # 2 o PK 11+700. También se esta utilizando el fresado para combinarlo y utilizarlo con los granulares de sub base en tramos de mejoramiento vial y en el lleno de PK 11+800 "sobre la plataforma superior". (se mezcla en proporción 4:1).  </t>
  </si>
  <si>
    <t>El tramo cuenta con la capa intermedia de mezcla asfáltica tipo MSC-25. Se hizo la demarcación horizontal, utilizando pintura para trafico (B/A) a base de agua. También se instalaron defensas metálicas tipo bionda. Se habilito el tramo para el paso del transito automotor y poder libertar y entrar a rehabilitar la calzada existente.</t>
  </si>
  <si>
    <t>Los cortes sobre los taludes (en cajón) mostraron desde su comienzo ser altamente erosionables y se formaron poco a poco deslaves y surcos, y en consecuencia el talud mas alto y con forma sesgada sufrió descompresión en varios tramos. La temporada invernal afecto el estado de los agrietamientos. Por lo tanto se inicio su peinado (mecánico con CAT y que no se concluyo) para remover el material fallado y de esta manera se tiende con una menor pendiente la única cara que poseía el talud perfilado y fallado el pasado año (agosto). Sigue habilitado "por un carril" el transito automotor con dirección "bajando" hacia San Jerónimo utilizando barreras plásticas tipo maletín para su canalización. Sector o Zona Urbana de San Jerónimo y limites con la UF-1.0.  Se utiliza personal PARE / SIGA</t>
  </si>
  <si>
    <t>La canalización de las aguas de la Qda. La Muñoz I, fue terminada con la construcción del box. Este se construyo con un total de 5 módulos y sus dimensiones finales son:  L = 90 m x H = 5.5 m "gálibo" x Ancho = 6. 0 m. Se llevaron a cabo los llenos para ambos costados. También se termino la rampa con llenos sobre el estribo # 2 (previa fundida de su placa de aproximación en concreto reforzado). Gran parte del área ya cuenta con la capa asfáltica en caliente MSC-525 (se utilizo el tren de pavimentación Dynapac). Se trabaja en la construcción de redes de drenajes superficiales y en la colocación de sardineles prefabricados. Para entrar a realizar cambio de calzada y autorizar el transito por el nuevo puente vehicular se procede a la demarcación horizontal utilizando pintura (B/A), colocando maletines y delineadores tubulares y poder canalizar el transito automotor que entra y sale del Municipio.</t>
  </si>
  <si>
    <t xml:space="preserve"> Protección de talud contra caídas de rocas + alargue de Box (# 085), CI</t>
  </si>
  <si>
    <t>Se terminaron los fresados en frio con equipo SANY C8. Se fresaron tramos completos de la calzada existente que tiene un espesor promedio de 16 cm. Sobre la corona de la curva vertical convexa se levantan granulares (con dos CAT sobre orugas, con uso de la cuchara y/o martillo hidráulico) a fin de bajar (por lo menos en 3 m.) la cota y modificar el PIV de la curva vertical. Por lo tanto las rasantes de ambas vías se irán a igualar en un largo trayecto. Donde lo permiten los trabajos se colocaron granulares y luego se procedió a su imprimación; se tiene preparado el tren de pavimentación Dynapac para la colocación de la capa asfáltica. Hacia el PK mayor "después de La Qda. La Espada" hubo fresado selectivo, bacheos aislados tipo cajeo, fresado por franjas según la severidad de grietas, de deformaciones o de las inestabilidades. Allí también se coloco la capa asfáltica tipo MSC-25. Se construyen cunetas en concreto. Parte de los espacios son ocupados para el acopio de vigas pretensadas. Frente de obra ubicada en el sector de Loma Hermosa / El Francés. El transito automotor circula por la nueva calzada.</t>
  </si>
  <si>
    <t>Con el uso de tres excavadoras CAT (pluma + cucharon y plumas + martillos) se termino la excavación de una montaña con formación rocosa, cuyo material se llevo en volquetas al box en la zona urbana de San Jerónimo, al Ahuyamal y a otros puntos de acopio y procesamiento. La finalidad del trabajo, es cortar y unir las rasantes de dos puentes en construcción. Se colocaron granulares provisionales para  poner a trabajar La Lanzavigas. Hacia el PK menor, se termino con la construcción de un muro (# 172) en HA, que será de acompañamiento sobre el estribo # 2 del nuevo puente o K 21+500; este tuvo cuatro (4) cotas diferentes de cimentación escalonada. Se inician los llenos compactados previa impermeabilizan los concretos que quedaran en contacto con tierras (se utiliza pintura negra bituminosa + laminas de geodren nodular 600). Se construyo la placa de aproximación. Hay trabajos topográficos. Se trabaja con personal PARE / SIGA</t>
  </si>
  <si>
    <t>Calzada en mejoramiento: Fresado de carpeta asfáltica y/o demolición, drenajes + ODTs en tubería + Muro en HA # 042 + ODT # 216 y # 094</t>
  </si>
  <si>
    <t xml:space="preserve">a) Inactivo. Hacia el PK menor, se realizo el fresado en frio con el equipo Wirtgen W-150, por un extremo de la actual calzada. Se utilizo parte del granular existente y otro granular virgen (BG) se adicionó. Se hizo su imprimación con emulsión asfáltica y se coloco la capa asfáltica en caliente MSC25. Se terminara con la construcción de cunetas en concreto (premezclado de 21 MPa) con sección en L y fundidas en ajedrez.
b) En el tramo medio de este sector se levanto la totalidad de la estructura del pavimento existente (con fresado y excavadora), se levanto la rasante de una curva vertical cóncava y se procedió a la sobre excavación para buscar las cotas de cimentación de un muro curvilíneo en HA o # 042 o PK 21+450). Fueron fundidas por tramos las 5 zapatas fundidas y con diferente cota de cimentación, lo que equivale a tener cimentación escalonada. Se utilizo grúa dotada con eslinga, excavadora CAT y el colado (de la obra por tramos) se realizo utilizando concreto premezclado de 28 MPa., y colocado siempre por bombeo. A medida que subió de nivel con los concretos (vástagos) estos se impermeabilizan aplicándose pintura negra bituminosa. Se construyen los subdrenaje sobre el trazos y con bulldozer CAT D6T, se inicia la colocación de los llenos, se compacta con Hamm. Hay construcción (por alargues) de ODT # 216 x 900 mm., + ODT # 094 x 900 mm., que verterán directamente sus aguas al Rio Aurrá. Los trabajos son revisados mediante chequeos topográficos.     
c) Inactivo. Sobre el PK 21+812 se realizo actividad de corte y preparación para prolongación de ODT # 096, se instalan 5 tubos Titán acampanados x 900 mm x 2.5 m, se realizo fundición de su atraque (esta ODT traspasa el muro en TA o K 22+560 CD, hubo necesidad de demoler un muro robusto de concreto existente. Hacia el K 21+860 después de colocados los granulares se precedió a la imprimación con el uso de emulsión asfáltica de curado lento. También se realizo la instalación de la capa intermedia asfáltica tipo MSC-25. Se inicio la construcción de cunetas triangulares por ambos costados de la calzada, previo corte con disco diamantado de la capa asfáltica. También se construyo un canal abierto / cerrado tipo cárcamo (60 x 60 cm), y un muro corto para dar acceso a una finca particular. Hubo actividades de paisajismo sobre el separador central. Sector Meloneras. </t>
  </si>
  <si>
    <t xml:space="preserve">a) Inactivo. Box, terminada su construcción. En zona anexa se realizaron cortes de carpeta de pavimento (con disco diamantado) a fin de continuar la construcción de cunetas en concreto con sección en L. Se utilizara concreto premezclado de 21 MPa. Sobre el costado del descole se construye un anden peatonal utilizando sardineles prefabricados. 
b) Se llevo a cabo el levantamiento de la capa asfáltica "nueva, carril derecho", a fin de reinstalar defensas metálicas tipo bionda. </t>
  </si>
  <si>
    <t xml:space="preserve">Se realizo actividad de paisajismo en los anillos viales del retorno (con pajarita CAT 416F) incluyendo la construcción de sardineles en concreto y de cunetas con sección en L y en V. Hubo sembrado de palmas. Se reinician trabajos de seguridad vial, con la colocación de defensas metálicas, tipo bionda. </t>
  </si>
  <si>
    <t>a) Inactivo. Termino la protección del talud, previa colocación de pernos pasivos de anclaje (# 10 roscados con L= 6m + drenes en PVC de L= 3m). Se procedió a la colocación y aseguramiento de paneles de malla electrosoldada (15x15x6). Se aplico concreto lanzado con espesor de capa de e= 10 cm y de 21 MPa. Se fundieron dados de concreto y se colocaron las platinas y tuercas de aseguramiento en cada pernos. Hubo aplicación de pintura anti corrosiva.
b) Trabajos intermitentes. Bulldozer CAT D6T, realizo descapote y retiro de raíces sobre la Bahía del Ahuyamal. Hubo corte, acarreo de material de desecho, con maleza y rastrojo (que es llevado para emplearlo en trabajos de paisajismo en las partidas de Sopetrán); y también hay aporte + extendido de material para llenos. Hay vibro Hamm compactando los granulares extendidos a fin de hacer un saneo a la fundación, con material traído de Meloneras o PK 21+700. Hay gran acopio de material de rezaga traído del túnel.
La zona de la calzada antigua, se tiene como centro de acopio de material fresado o RAP. Sector El Ahuyamal.</t>
  </si>
  <si>
    <t xml:space="preserve">a) En el patio que funciona como de acopio de materiales (planta de asfaltos), se continua la construcción de un paso inferior para acceder a La Puerta. Ya se encuentra fundido el 90 % del cuerpo del box. Se coloca la formaletería para fundir tramos de la placa aérea. El galibo horizontal de la obra es de 4.5 m. x galibo vertical 3 m. x L= 34 m. Se inicia la colocación de llenos laterales aprovechando la cercanía del material procedente de la planta. La obra la realizara el Concesionario mediante acuerdo con la Comunidad por consulta previa, y por esto no se encuentra con algún avance especifico dentro de su plan de obras. Además será conocido como el puente # 048. 
b) Hacia el Pk mayor se inician trabajos de rocería, tala y limpieza de rastrojos, también se hará un muro escollera, sector Villa Carnelly </t>
  </si>
  <si>
    <t xml:space="preserve">Finalizo construcción de tramos (en primera etapa) de losa de contrapiso con e= 80 cm. +  muros + placa aérea, ahora se  trabaja en el encole con las aletas y muro en HA de acompañamiento, las formaletas se izaron con grúa dotada de eslinga; hay trabajos topográficos. El concreto pre mezclado utilizado en todos los casos "es bombeado" de 28 MPa. (o 4000 PSI). La obra tendrá un galibo vertical de 5.7 m. Hay retiro de los andamios de carga sobre el tramo que se fundió de la placa aérea. Se impermeabilizaron concretos cuyo paramento queda en contacto con tierras (pintura negra bituminosa) y se colocan adicionalmente laminas de geodren nodular 600. (como drenaje vertical). Sobre ambos costados se terminaron con los llenos (por capas) compactados con vibro. Se inicia el armado de las placas (reforzadas) de acceso o de aproximación por ambos costados. Hay trabajos de limpieza y arreglo de remates. Esta obra corresponde al futuro acceso vehicular a la Vda. Guaimaral y la realiza el Concesionario mediante acuerdo con la Comunidad por consulta previa, y por esto no se encuentra con algún avance especifico dentro del plan de obras. Además es conocido como el puente # 045. </t>
  </si>
  <si>
    <t xml:space="preserve">Se continua corte mecánico y descapote con equipo sobre orugas. Se trata de cortes térreos que se realizan con excavadoras CAT 330 D2L. El material se lleva a San Nicolás. Cuando se termine el corte, se conecta con el acceso a Guaimaral (falso túnel). </t>
  </si>
  <si>
    <t>Inactivo. Actividad de consolidación con pernos pasivos de anclaje # 10 y con L= 9 m. Se coloca sobre la cara expuesta del talud, paneles de malla electrosoldada de acero (15x15x6) + lagrimales en PVC. También se fundieron dados de apoyo (en concreto 20 x 20 cm) de las platinas y tuercas en cada uno de los anclajes. En los trabajos se trabaja con personal suspendido. Sector Tierra Mítica.</t>
  </si>
  <si>
    <t xml:space="preserve">a) Inactivo. Se evidencio fallo sobre el costado derecho (con perdida de banca), por acción de las aguas del Rio Cuaca. Se encuentran las ODT´s # 162 y 163, con tubos Titan x 1500 mm. Pero el brazo del Rio Cauca arremete sobre este costado y los tubos Titan de las ODTs siguen su cabeceo. Sigue el agrietamiento con retroceso de su asentamiento. Hacia el PK menor o K 30+790 (box # 157), se realizo excavación mecánica con CAT 330 D2L a fin de construir 2 muros (28 MPa) en HA acompañantes uno a cada lado del descole del Box (de 6 m.  x 4.5 m y 28 MPa) y luego se le construirá aletas y bajante. Se impermeabilizan concretos con el paramento en contacto con tierras (pintura negra bituminosa), se agregan laminas de lamidren que actúan como drenaje vertical y se protege la impermeabilización de los muros. Se realizara la construcción de sus filtros laterales (geotextil + piedra filtro + tubo ranurado). En este frente de obra se trabaja en forma intermitente. Sector Tierra Mítica
b) Sobre la calzada opuesta (o PK 31+260/680 - CI) se sigue realizando el corte mecánico con CAT 320 D2 + volquetas, (con un nuevo trazado) a fin de alejar parte del corredor vial del cauce del Rio Cauca. También realiza la consolidación inmediata de la cara superior perfilada del talud con perforaciones, para colocar pernos pasivos (#10 de L= 3 y 9 m.), drenes en PVC (2.5") y concreto lanzado sobre paneles de malla electrosoldada (15x15x6 mm). El primer tramo del talud tendrá dos (2) fases de excavación y perfilado, con una berma intermedia. Este proceso de protección del talud se repite en dos frentes de obra vecinos (ej. el talud intermedio su cara perfilada será con única pendiente). En ocasiones se trabaja con personal suspendido. La excavación sobre la plataforma vial se empieza a generar por debajo de la superficie de la rasante proyectada para mejorar la fundación del paquete de pavimento flexible y se opta por colocar piedra rajón. Se realizo la construcción de nueva ODT # 159 x 900 mm acampanada con tubería Titan tipo C-III. Hay descargue y acopio de aceros de refuerzo. Hacia el PK menor se inicia la separación de calzadas (vieja / nueva) y se realiza su saneo agregando material de rezaga. Con el traslado del nuevo trazado se abandona el sitio de movimiento en masa presentado el año pasado. Se trabaja con personal PARE / SIGA. El transito automotor circula por la calzada existente. Sector Tierra Mítica. </t>
  </si>
  <si>
    <t xml:space="preserve">Después de los cortes mecánicos, eliminación de vegetación, matorral y descapotes, se inicia la construcción de ODT # 164 x 1500 mm. que verterá sus aguas directamente al Rio Cauca. Se inician los llenos traídos de Tierra Mítica y se extienden con motoniveladora CAT 140 M y se compactan vibro Hamm. También se adicionaron granulares. Se realizan ensayos de campo (con equipo nuclear). l tramo se interviene hasta las proximidades del estribo # 1 del nuevo puente sobre el Rio Cauca. Hay chequeos y controles topográficos </t>
  </si>
  <si>
    <t>a) Inactivo. Finaliza actividad de la construcción de filtros laterales.  
Se realizo actividad de instalación y extensión de material de sub base granular, por el método de cereo, se realiza imprimación de granulares y se instala mezcla asfáltica tipo MSC-25. Sobre el separador central hay instalación de redes ITS.
En un tramo lateral se construyen las cunetas en concreto con sección en L. 
Finaliza la construcción de el descole de ODT # 085. Sector urbano de San Jerónimo, frente al conjunto residencial Paraíso del Sol y Piñón del Rio .
b) Sobre el PK 20+380 CD. Se da inicio a la actividad de adecuación del terreno  para la construcción del muro en HA  # 109, se realiza instalación de formaleta para instalación de un solado y la placa de piso del modulo # 3 que tendrá forma de escuadra, sus aceros principales son # 10; su altura será similar al estribo # 1 del nuevo puente vehicular. Frente al conjunto residencial Paraíso del Sol y Piñón del Rio.</t>
  </si>
  <si>
    <t xml:space="preserve">Se encuentra totalmente montada la estructura metálica (pórtico como estructura de cubierta definitiva) de la zona o playa de peajes. La cubierta general (con Long= 18.5 m x Ancho= 36.5m), se encuentra cubriendo las 8 islas. La carpa provisional sigue en pie y protegiendo las actuales casetas de cobro.    
Sobre la plataforma o playa (que cuenta con 7 islas y 8 carriles de circulación) continúan los trabajos relacionados con la disposición de redes de telecomunicaciones, con la construcción de sus cajas de inspección, de derivación y de distribución y el tapado de tuberías, con material seleccionado. 
Se fundieron las placas para cimentar las casetas o garitas de cobro (2 casetas por isla). También se formaletearon muros (con e= 34 y 13 cm. y alturas entre 1 m y 1.1 m) para ser fundidos en concreto hidráulico macizo y a la vista; el concreto es premezclado de 28 MPa. Sobre la parte superior del muro de la caseta, se colocan y ensamblan perfiles metálicos (tipo Acesco), para que sirva como moldura y cerramiento superior de cada garita. Sobre el cielo raso de la garita se colocan paneles o laminas acrílicas flexibles, como sistema aislamiento térmico/acústico  Dentro de las garitas se instalan mesones en concreto y sobre las paredes canaletas (porta cables) para tender redes eléctricas, de voz y de datos. Hay colocación de ventanería con vidrios corredizos de seguridad. Como dispositivos separadores de trafico, se fundieron (sobre el vértice "inicial" de cada isla) muretes en concreto hidráulico tipo media luna. Hay corte de placas de pavimento rígido para la instalación de dispositivos de conteo de ejes vehiculares. Se regularizan nuevamente las colas de cobro, dos (2) por cada sentido y contando con el pago electrónico FLYPASS. </t>
  </si>
  <si>
    <t xml:space="preserve">El tramo ya cuenta con capa asfáltica en caliente tipo MSC-25. Terminados los cortes de carpeta asfáltica (con disco diamantado) se inicia la colocación de sardineles prefabricados para delimitar el separador central entre calzadas. Estos módulos tienen una altura estándar de 45 cm. Se trabaja con pajarita CAT 416F. en la excavación sobre el cabezote del encole de la ODT # 003. Hay trabajos pendientes de acabados y de drenajes con colocación de material sobre el separador central. Todo el transito automotor circula por la nueva calzada.  </t>
  </si>
  <si>
    <t>PK 12+700 CI. Sobre uno de los costados del box (# 057), se construye un filtro (piedra filtro + tubo ranurado x 6"+ geotextil NT). Se hace uso de Bobcat. Sector Hostería Las Grutas</t>
  </si>
  <si>
    <t>PK 10+700 CI. Terraplén estructural. Se continua con la colocación de llenos extendidos por bulldozer (CAT D6T) y compactados por vibro pesado de llantas / aro metálico. Se llega a nivel del estribo # 1 del nuevo puente vehicular. Sector Doña Rosa</t>
  </si>
  <si>
    <t>PK 15+600 / 16+000 CI. Trabajos de fresado selectivo en la calzada existente. Se realiza por franjas y por cajeo, hasta encontrar los granulares. Sector Margarita del 8 / Guaracú I</t>
  </si>
  <si>
    <t>PK 33+500 CI. Muro en TA # 164. Se continua con el extendido de granulares y la colocación de bandas poliméricas FS30 / FS50; esto en forma secuencial. Sector, aproche # 2 sobre el nuevo puente sobre el Rio Cauca.</t>
  </si>
  <si>
    <t>PK 18+400 CI. Se lleva a cabo la demarcación horizontal (con pintura a base de agua B/A) de la calzada derecha en la intersección en superficie. Sector urbano de San Jerónimo.</t>
  </si>
  <si>
    <t xml:space="preserve">PK 33+000 CI. Después de colocada la capa de granulares tipo BG, se realiza su imprimación aplicándole emulsión asfáltica de curado lento. Sector ramal en dirección al estribo # 1 del nuevo puente sobre el Rio Cauca. (San Nicolás)   </t>
  </si>
  <si>
    <t xml:space="preserve">PK 19+440 CI. Continua la instalación del acero de refuerzo (Fy= 60 0000 psi) para muros "verticales" por prolongación del box culvert # 086 (de sección cuadrada de 1.7 m x 1.7 m.). Sector Politécnico.   </t>
  </si>
  <si>
    <t>PK 0+060 Playa de peajes. Personal realiza el montaje de la red exterior por las columnas. Igualmente coloca cajas y tableros y aplica pintura en esmalte, color negro.</t>
  </si>
  <si>
    <t>PK 0+060 Playa de peajes. Dentro de las islas encontramos las cajas subterráneas de distribución (eléctricas / telecomunicaciones)</t>
  </si>
  <si>
    <t>PK 0+060. Colocación de canaletas (porta cables) para puntos eléctricos, con tendido de redes eléctricas, de voz y de datos en las nuevas casetas del peaje.</t>
  </si>
  <si>
    <t>PK 0+060 Playa de peajes. En el techo de las garitas se colocaron luces LED, x 24 W. Igualmente se instalaron luces de emergencia, en caso de corte eléctrico.</t>
  </si>
  <si>
    <t>Durante la presente semana se reciben los reportes de las operadoras con respecto a los incidentes y accidentes ocurridos en las unidades funcionales del proyecto. Se presentaron veintiuno (21) accidentes con veinte (20) lesionados y un (1) fallecido.
- Se continua con la prestación de los servicios de  los vehículos de operación del Túnel de Occidente, en las vías concesionadas y en las bases de operación de Anzá y Manglar se prestan los servicios de manera normal.
- Se  realiza la revisión de los niveles de Monóxido de Carbono (CO) , así como los niveles de visibilidad del túnel de occidente.
- Se realiza inspección de teléfonos S.O.S. y los nichos de auxilio del Túnel de Occidente .
- Se realiza inspección del poste S.O.S. de la UF4 encontrándose en funcionamiento.</t>
  </si>
  <si>
    <t>Actividades de Operación ejecutadas en la Fase de Construcción
Semana 278</t>
  </si>
  <si>
    <r>
      <rPr>
        <b/>
        <sz val="11"/>
        <rFont val="Arial"/>
        <family val="2"/>
      </rPr>
      <t>Ruta 6204 San Jerónimo - Túnel de Occidente</t>
    </r>
    <r>
      <rPr>
        <sz val="11"/>
        <rFont val="Arial"/>
        <family val="2"/>
      </rPr>
      <t xml:space="preserve">
- Actividades de Rocería PR27+000 al PR32+000. 
- Actividades de limpieza de cunetas PR37+000 al PR40+000. 
- Desvío en el PR20+200 al PR20+900 se encuentran transitables.
- Desvío en el PR22+200 al PR23+900 se encuentran transitables.
- Desvío en el PR24+400 al PR 25+900 se encuentran transitables.
- Desvío en el PR30+100 al PR30+300 se encuentran transitables.
- Desvío en el PR30+800 al PR32+200 se encuentran transitables.
- Desvío en el PR35+300 al PR39+000 se encuentran transitables.
- Zona Inestable PR34+900 se presenta estable.
- Se realiza control vehicular PR25+900, PR26+900, PR27+900, PR30+100 y PR35+200.</t>
    </r>
  </si>
  <si>
    <r>
      <rPr>
        <b/>
        <sz val="11"/>
        <rFont val="Arial"/>
        <family val="2"/>
      </rPr>
      <t>Ruta 6204 Túnel de Occidente - Medellín.</t>
    </r>
    <r>
      <rPr>
        <sz val="11"/>
        <rFont val="Arial"/>
        <family val="2"/>
      </rPr>
      <t xml:space="preserve">
- Se realiza control vehicular para el paso de sustancias peligrosas para el ingreso al túnel en el portal Santafé y portal Medellín en los horarios establecidos.
- El Peaje de Aburra PR45+200. Se encuentra en Operación Normal.
- Se realiza seguimiento a la zona inestable del PR45+000 y se observa que no presenta movimientos.
- Limpieza de obras de drenaje.
- Grúa y Ambulancia disponibles CCO.
- Actividades Policía de Carreteras PR45+500.</t>
    </r>
  </si>
  <si>
    <r>
      <rPr>
        <b/>
        <sz val="11"/>
        <rFont val="Arial"/>
        <family val="2"/>
      </rPr>
      <t xml:space="preserve">Ruta 6204  Santa Fe de Antioquia - San Jerónimo
</t>
    </r>
    <r>
      <rPr>
        <sz val="11"/>
        <color rgb="FFFF0000"/>
        <rFont val="Arial"/>
        <family val="2"/>
      </rPr>
      <t xml:space="preserve">
</t>
    </r>
    <r>
      <rPr>
        <sz val="11"/>
        <rFont val="Arial"/>
        <family val="2"/>
      </rPr>
      <t>-  Actividades de limpieza de cunetas.
-  Actividades de Rocería.
-  Limpieza de márgenes y calzada.
-  Actividades de limpieza de obras transversales.
-  La vía se encuentra en funcionamiento Normal.
-  Desvío en el PR08+200 al PR08+800. Normal Funcionamiento.
-  Desvío en el PR10+300 al PR11+000. Normal Funcionamiento.
-  Desvío en el PR12+000 al PR13+100. Normal Funcionamiento.
-  Desvío en el PR15+000 al PR15+800. Normal Funcionamiento.
-  Desvío en el PR16+080 al PR17+900. Normal Funcionamiento.
-  Desvío en el PR18+700 al PR19+900. Normal Funcionamiento.
-  Desvío en el PR20+050 al PR20+200. Normal Funcionamiento.</t>
    </r>
  </si>
  <si>
    <r>
      <rPr>
        <b/>
        <sz val="11"/>
        <rFont val="Arial"/>
        <family val="2"/>
      </rPr>
      <t>Ruta 6203 Cañasgordas - Santa Fe de Antioquia.</t>
    </r>
    <r>
      <rPr>
        <sz val="11"/>
        <rFont val="Arial"/>
        <family val="2"/>
      </rPr>
      <t xml:space="preserve">
-  Actividades de Rocería del PR80+000 al PR83+000 y PR108+000 al PR110+000 Márgenes IZQ. y DER
-  Limpieza de Cunetas y Calzada del PR80+900-PR81+000, PR81+000-PR81+100, PR82+500-PR82+800, PR82+900-PR83+000 y PR114+000 – PR114+700.
-  Limpieza de obras transversales PR82+730, PR83+050, PR83+680, PR113+080, PR113+500 y PR114+300.
-  Actividades de control de Policía de Carreteras PR114+900.
-  Zona Inestable del PR97+500 se encuentra estable.
-  La Vía se encuentra Transitable.</t>
    </r>
  </si>
  <si>
    <r>
      <rPr>
        <b/>
        <sz val="11"/>
        <rFont val="Arial"/>
        <family val="2"/>
      </rPr>
      <t xml:space="preserve">Ruta 25B02 Bolombolo (Venecia) - Santa Fe de Antioquia.
</t>
    </r>
    <r>
      <rPr>
        <sz val="11"/>
        <rFont val="Arial"/>
        <family val="2"/>
      </rPr>
      <t xml:space="preserve">
- La Vía se encuentra en Operación Normal.
- Limpieza de Cunetas y Calzada PR33+400 al PR33+500, PR39+900 al PR40+100 y PR65+400 al PR69+100. 
- Limpieza de Obras transversales PR09+080.
- Se realizan labores de rocería PR56+000 al PR60+000.
</t>
    </r>
    <r>
      <rPr>
        <sz val="11"/>
        <color theme="1"/>
        <rFont val="Arial"/>
        <family val="2"/>
      </rPr>
      <t xml:space="preserve">- Construcción Gavión PR64+200, descole Obra transversal..
- Ambulancia y Grúa Disponibles en  Anzá PR44+900.
</t>
    </r>
    <r>
      <rPr>
        <b/>
        <sz val="11"/>
        <color theme="1"/>
        <rFont val="Arial"/>
        <family val="2"/>
      </rPr>
      <t xml:space="preserve">Ruta 6003 Peñalisa (Salgar) - Bolombolo (Venecia).
</t>
    </r>
    <r>
      <rPr>
        <sz val="11"/>
        <color theme="1"/>
        <rFont val="Arial"/>
        <family val="2"/>
      </rPr>
      <t>- Policía de carreteras en el PR 44+500. Puesto de control.
- La Vía se encuentra en Operación Normal.</t>
    </r>
  </si>
  <si>
    <t>UF 4 Ruta 6003 - 47+000 Inspección poste SOS No. 01.</t>
  </si>
  <si>
    <t>UF 4 Ruta 25B02 - PR64+200 
Construcción gavión margen Der.</t>
  </si>
  <si>
    <t>UF 4 Ruta 25B02 - PR65+200 - Limpieza de Obras de drenaje Longitudinal.</t>
  </si>
  <si>
    <t>UF2.2 PR80+900 – PR81+000 - Limpieza manual del drenaje longitudinal.</t>
  </si>
  <si>
    <t>UF2.1 PR18+080 - PR18+900 Control vehicular por reducción de carril.</t>
  </si>
  <si>
    <t>UF2.1 PR20+100 – PR20+200 - Pintura señalización horizontal intercambio.</t>
  </si>
  <si>
    <t>UF1  PR25+000 - PR25+800 - Señalización horizontal intercambio.</t>
  </si>
  <si>
    <t>UF1 PR25+500 - Asistencia accidente Policía de Carreteras</t>
  </si>
  <si>
    <t>UF3 PR44+630 Equipo disponible en CCO Túnel.</t>
  </si>
  <si>
    <t>UF3 PR45+200 Control de Camiones cisterna paso de sustancias peligrosas.</t>
  </si>
  <si>
    <r>
      <rPr>
        <b/>
        <sz val="11"/>
        <color theme="1"/>
        <rFont val="Arial"/>
        <family val="2"/>
      </rPr>
      <t xml:space="preserve">PUENTE PK4+500 UF1: </t>
    </r>
    <r>
      <rPr>
        <sz val="11"/>
        <color theme="1"/>
        <rFont val="Arial"/>
        <family val="2"/>
      </rPr>
      <t>El consecionario inicia actividades el día 19 de diciembre de 2019, con la construcción de caminos de acceso al sitio de la obra y marcación topográfica de los caissons. 
En cuanto a la excavación de Caissons y construcción de anillos se lleva el siguiente avance: ESTRIBO 1: Caisson1 h=12m, Caisson 2 h=12m</t>
    </r>
    <r>
      <rPr>
        <sz val="11"/>
        <rFont val="Arial"/>
        <family val="2"/>
      </rPr>
      <t>. PILA 1: Caisson 3 h=26m, Caisson 4 h=31,2m.  PiILA 2: Caisson 5 h=26m, Caisson 6 h=32m . PILA 3: Caisson 7 h=18,1m, Caisson 8 h=15,5m. PILA 4: Caisson 9 h=16m, Caisson 10 h=18,6m. PILA 5: Caisson 11 h=20,5m, Caisson 12 h=21m.  ESTRIBO 2: Caisson 13 h=17m,  Caisson 14 h=17,5m.
El avance en excavación y construcción de anillos es del 104,6%.</t>
    </r>
    <r>
      <rPr>
        <sz val="11"/>
        <color theme="1"/>
        <rFont val="Arial"/>
        <family val="2"/>
      </rPr>
      <t xml:space="preserve">
</t>
    </r>
    <r>
      <rPr>
        <u/>
        <sz val="11"/>
        <color theme="1"/>
        <rFont val="Arial"/>
        <family val="2"/>
      </rPr>
      <t xml:space="preserve">INFRAESTRUCTURA
</t>
    </r>
    <r>
      <rPr>
        <sz val="11"/>
        <color theme="1"/>
        <rFont val="Arial"/>
        <family val="2"/>
      </rPr>
      <t>ESTRIBO 1: Se funde el núcleo de los Caissons 1 y 2.</t>
    </r>
    <r>
      <rPr>
        <sz val="11"/>
        <color rgb="FFFF0000"/>
        <rFont val="Arial"/>
        <family val="2"/>
      </rPr>
      <t xml:space="preserve"> </t>
    </r>
    <r>
      <rPr>
        <sz val="11"/>
        <rFont val="Arial"/>
        <family val="2"/>
      </rPr>
      <t>Se instala solado, acero de refuerzo  y encofrado y se funde Viga Cabezal , tramos 1 y 2 del cuerpo del Estribo, topes sísmicos y pedestales, aletas y muros laterales</t>
    </r>
    <r>
      <rPr>
        <sz val="11"/>
        <color rgb="FFFF0000"/>
        <rFont val="Arial"/>
        <family val="2"/>
      </rPr>
      <t>.</t>
    </r>
    <r>
      <rPr>
        <sz val="11"/>
        <rFont val="Arial"/>
        <family val="2"/>
      </rPr>
      <t xml:space="preserve"> Se instala acero de refuerzo y se funde losa de aproximación  Estribo 1.
PILA 1: Instalación acero de refuerzo núcleo Caisson  3 y 4 y se funden</t>
    </r>
    <r>
      <rPr>
        <sz val="11"/>
        <color rgb="FFFF0000"/>
        <rFont val="Arial"/>
        <family val="2"/>
      </rPr>
      <t>.</t>
    </r>
    <r>
      <rPr>
        <sz val="11"/>
        <rFont val="Arial"/>
        <family val="2"/>
      </rPr>
      <t xml:space="preserve"> Adecuación área Viga Cabezal. Instalación andamios de carga, plataforma, acero de refuerzo Viga Cabezal, topes sísmicos, pedestales y ductos para cables de tensionamiento. Se funde Viga Cabezal y se instalan cables 1, 2, 3, 4 y 5  y se tensionan.
PILA 2: Instalación acero de refuerzo  núcleos Caissons 5 y 6 y se funden. Excavación mecánica  adecuación área construcción Viga Cabezal. Se instala solado.Instalación andamios de carga, plataforma, acero de refuerzo, encofrado Viga Cabezal y se funde con topes sísmicos y pedestales. Instalación de 5 ductos y cables para tensionamiento. Se tensionan cables.
PILA 3: Instalación acero de refuerzo núcleos  Caissons 7 y 8. y se funden. Se instala acero de refuerzo y encofrado y se funden columnas a nivel de Viga cabezal. Insntalación de plataforma e instalación acero de refuerzo Viga Cabezal y se funde.
PILA 4: Instalación acero de refuerzo núcleos Caissons 9 y 10 y se funden. Se instala acero de refuerzo y encofrado y se funde columna 10. Instalacion de plataforma y acero de refuerzo para Viga Cabezal y se funde con topes sísmicos y pedestales.</t>
    </r>
    <r>
      <rPr>
        <sz val="11"/>
        <color rgb="FFFF0000"/>
        <rFont val="Arial"/>
        <family val="2"/>
      </rPr>
      <t xml:space="preserve">
</t>
    </r>
    <r>
      <rPr>
        <sz val="11"/>
        <rFont val="Arial"/>
        <family val="2"/>
      </rPr>
      <t xml:space="preserve">PILA 5: Instalación acero de refuerzo núcleos Caisson 11 y 12 y se funden. Instalación acero de refuerzo Viga Cabezal, topes sísmicos y pedestales y se funden. </t>
    </r>
    <r>
      <rPr>
        <sz val="11"/>
        <color rgb="FFFF0000"/>
        <rFont val="Arial"/>
        <family val="2"/>
      </rPr>
      <t xml:space="preserve">
</t>
    </r>
    <r>
      <rPr>
        <sz val="11"/>
        <rFont val="Arial"/>
        <family val="2"/>
      </rPr>
      <t>ESTRIBO 2: Instalación acero de refuerzo y se funden núcleos Caissons 13 y 14.</t>
    </r>
    <r>
      <rPr>
        <sz val="11"/>
        <color rgb="FFFF0000"/>
        <rFont val="Arial"/>
        <family val="2"/>
      </rPr>
      <t xml:space="preserve"> Adecuación área para construcción de Estribo. Se funde solado. Instalación acero de refuerzo Viga Cabezal, muro espladar y lateral. Se funde Viga Cabezal.</t>
    </r>
  </si>
  <si>
    <r>
      <rPr>
        <b/>
        <sz val="11"/>
        <color theme="1"/>
        <rFont val="Arial"/>
        <family val="2"/>
      </rPr>
      <t>PUENTE PK6+240 UF1:</t>
    </r>
    <r>
      <rPr>
        <sz val="11"/>
        <color theme="1"/>
        <rFont val="Arial"/>
        <family val="2"/>
      </rPr>
      <t xml:space="preserve"> El concesionario inicia actividades el día 10 de abril de 2019, con la construcción de caminos de acceso al sitio de la obra y la marcación topográfica de los caisson. En cuanto a la excavación de los Caissons se lleva el siguiente avance:
ESTRIBO 1: Caisson 1,  h=17,22m;   Caisson 2, h=14,5m
PILA 1: Caisson 3 h=20,4m; Caisson 4 h=21m; Caisson 5 h=24,2m; Caisson 6 h=20,6m
PILA 2: Caisson 7 h=15m, Caisson 8 h=15,7m, Caisson 9 h=15m, Caisson 10 h=15,4m
ESTRIBO 2:  Caisson 11 h=17,0m.  Caisson 12 h=14,4m
El avance en la excavación es del 77,9%. 
</t>
    </r>
    <r>
      <rPr>
        <u/>
        <sz val="11"/>
        <color theme="1"/>
        <rFont val="Arial"/>
        <family val="2"/>
      </rPr>
      <t xml:space="preserve">INFRAESTRUCTURA
</t>
    </r>
    <r>
      <rPr>
        <sz val="11"/>
        <color theme="1"/>
        <rFont val="Arial"/>
        <family val="2"/>
      </rPr>
      <t>ESTRIBO 1: Se funden núcleos de Caisson 1 y 2. Adecuación de área para construcción de Estribo.</t>
    </r>
    <r>
      <rPr>
        <sz val="11"/>
        <rFont val="Arial"/>
        <family val="2"/>
      </rPr>
      <t xml:space="preserve"> Adecuación área para construcción de Estribo. Se funde losa de apoyo andamios de carga.Se instala plataforma y acero de refuerzo, encofrado Viga cabezal y se funde.</t>
    </r>
    <r>
      <rPr>
        <sz val="11"/>
        <color theme="1"/>
        <rFont val="Arial"/>
        <family val="2"/>
      </rPr>
      <t xml:space="preserve">
</t>
    </r>
    <r>
      <rPr>
        <sz val="11"/>
        <rFont val="Arial"/>
        <family val="2"/>
      </rPr>
      <t>PILA 1: Instalación acero de refuerzo núcleos Caissons 3, 4, 5  y 6 se funden.</t>
    </r>
    <r>
      <rPr>
        <sz val="11"/>
        <color rgb="FFFF0000"/>
        <rFont val="Arial"/>
        <family val="2"/>
      </rPr>
      <t xml:space="preserve"> </t>
    </r>
    <r>
      <rPr>
        <sz val="11"/>
        <rFont val="Arial"/>
        <family val="2"/>
      </rPr>
      <t>Se termina la la elevación de las columnas de los Caissons a nivel de construcción del Dado. Se tienen que demoler aproximadamente 4m de altura de columnas de Caisson por carencia de 12 N°10 en cada Caissons. Para los Caissons 3, 4, 5 y 6 se perforan 4m se instalan las varillas y se anclan con iyección de lechada y se realiza el realce de las columnas de estos Caissons a nivel de construcción del Dado. Se instalan Vigas metálicas y prefabricados plataforma para Dado. Se instala acero de refuerzo y encofrado Dado y se funde. Se instala acero de refuerzo y encofrado Columna maciza de 6x3x8 y se funde tercer tramo. Instalación acero de refuerzo y encofrado de columnas rectangulares A y B. Se funde el último tramo.</t>
    </r>
    <r>
      <rPr>
        <sz val="11"/>
        <color theme="1"/>
        <rFont val="Arial"/>
        <family val="2"/>
      </rPr>
      <t xml:space="preserve">
PILA 2: Se funden Caisson 7,  8, 9  y 10. Adecuaciones para construcción de Dado. Instalación acero de refuerzo para Dado y se funde.</t>
    </r>
    <r>
      <rPr>
        <sz val="11"/>
        <color rgb="FFFF0000"/>
        <rFont val="Arial"/>
        <family val="2"/>
      </rPr>
      <t xml:space="preserve"> </t>
    </r>
    <r>
      <rPr>
        <sz val="11"/>
        <rFont val="Arial"/>
        <family val="2"/>
      </rPr>
      <t>Instalación acero de refuerzo y encofrado pedestal.Se instalan dos aisladores sísmicos y barras dywidag, para anclaje de Dovela sobre Pila. Se funde pedestal y bloques en concreto</t>
    </r>
    <r>
      <rPr>
        <sz val="11"/>
        <color rgb="FFFF0000"/>
        <rFont val="Arial"/>
        <family val="2"/>
      </rPr>
      <t>.</t>
    </r>
    <r>
      <rPr>
        <sz val="11"/>
        <rFont val="Arial"/>
        <family val="2"/>
      </rPr>
      <t xml:space="preserve"> </t>
    </r>
    <r>
      <rPr>
        <sz val="11"/>
        <color theme="1"/>
        <rFont val="Arial"/>
        <family val="2"/>
      </rPr>
      <t xml:space="preserve">
ESTRIBO 2: Se funden los núcleos de los Caisson 11 y 12. Instalación acero de refuerzo para Viga Cabezal y se funde. Se instala acero de refuerzo y encofrado para pedestales y topes sísmicos, cuerpo del Estribo y aleta derecha y se funde.</t>
    </r>
    <r>
      <rPr>
        <sz val="11"/>
        <color rgb="FFFF0000"/>
        <rFont val="Arial"/>
        <family val="2"/>
      </rPr>
      <t xml:space="preserve"> Por modificación en el diseño en el Estribo 2, se va ampliar el estribo, se contruye una losa complementaria y se construye Estribo 2', para empatar con el mruo en tierra armada. Se realiza demolición parcial de  muro espaldar del Estribo 2. se realizan perforaciones y anclaje de acero de refuerzo, encofrado y se funde.  Para el Estribo 2', se instala acero de refuerzo de la Viga Cabezal  y del muro espaldar y se funden. Instalación plataforma y acero de refuerzo losa complementaria.</t>
    </r>
    <r>
      <rPr>
        <sz val="11"/>
        <color theme="1"/>
        <rFont val="Arial"/>
        <family val="2"/>
      </rPr>
      <t xml:space="preserve">
</t>
    </r>
    <r>
      <rPr>
        <u/>
        <sz val="11"/>
        <color theme="1"/>
        <rFont val="Arial"/>
        <family val="2"/>
      </rPr>
      <t xml:space="preserve">SUPERESTRUCTURA
</t>
    </r>
    <r>
      <rPr>
        <sz val="11"/>
        <color theme="1"/>
        <rFont val="Arial"/>
        <family val="2"/>
      </rPr>
      <t xml:space="preserve">PILA 1: </t>
    </r>
    <r>
      <rPr>
        <sz val="11"/>
        <color rgb="FFFF0000"/>
        <rFont val="Arial"/>
        <family val="2"/>
      </rPr>
      <t xml:space="preserve"> Se instala plataforma para losa superior Dovela sobre Pila y Dovelas N°1, se instala acero de refuerzo de losa inferior, muros y losa superior y se funden. Montaje carro de avance para construir Dovelas N°2 ., se instala acero de refuerzo, ductos  y se funden en voladizos 1 y 2.  Se tensionan cables. Se desplaza carro de avance construcción Dovela 4, se instala acero de refuerzo y ductos.</t>
    </r>
    <r>
      <rPr>
        <u/>
        <sz val="11"/>
        <color theme="1"/>
        <rFont val="Arial"/>
        <family val="2"/>
      </rPr>
      <t xml:space="preserve">
</t>
    </r>
    <r>
      <rPr>
        <sz val="11"/>
        <rFont val="Arial"/>
        <family val="2"/>
      </rPr>
      <t>PILA 2:</t>
    </r>
    <r>
      <rPr>
        <u/>
        <sz val="11"/>
        <rFont val="Arial"/>
        <family val="2"/>
      </rPr>
      <t xml:space="preserve"> I</t>
    </r>
    <r>
      <rPr>
        <sz val="11"/>
        <rFont val="Arial"/>
        <family val="2"/>
      </rPr>
      <t>nstal</t>
    </r>
    <r>
      <rPr>
        <sz val="11"/>
        <color theme="1"/>
        <rFont val="Arial"/>
        <family val="2"/>
      </rPr>
      <t>ación de plataforma para construcción de dovela sobre Pila y dovelas N°1 en voladizos 3 y 4. Se instala acero de refuerzo y encofrado en la losa inferior y muros y se funden. Se instala acero de refuerzo de la losa superior y se funde, se tensionan cables</t>
    </r>
    <r>
      <rPr>
        <sz val="11"/>
        <color rgb="FFFF0000"/>
        <rFont val="Arial"/>
        <family val="2"/>
      </rPr>
      <t>.</t>
    </r>
    <r>
      <rPr>
        <sz val="11"/>
        <rFont val="Arial"/>
        <family val="2"/>
      </rPr>
      <t xml:space="preserve">Instalacion carros de avance voladizos 3 y 4  para construir Dovelas 2, 3, 4 , 5 , 6, 7, 8, 9 y 10; se instala acero de refuerzo , ductos , se funden, se tensionan cables. </t>
    </r>
    <r>
      <rPr>
        <sz val="11"/>
        <color rgb="FFFF0000"/>
        <rFont val="Arial"/>
        <family val="2"/>
      </rPr>
      <t xml:space="preserve">
</t>
    </r>
    <r>
      <rPr>
        <sz val="11"/>
        <rFont val="Arial"/>
        <family val="2"/>
      </rPr>
      <t>ESTRIBO 2: Instalación de aisladores sísmicos,  acero de refuerzo y encofrado Dovela sobre Estribo y se funde con los topes sísmicos.</t>
    </r>
  </si>
  <si>
    <r>
      <rPr>
        <b/>
        <sz val="11"/>
        <color theme="1"/>
        <rFont val="Arial"/>
        <family val="2"/>
      </rPr>
      <t>PUENTE PK6+900 UF1:</t>
    </r>
    <r>
      <rPr>
        <sz val="11"/>
        <color theme="1"/>
        <rFont val="Arial"/>
        <family val="2"/>
      </rPr>
      <t xml:space="preserve"> El concesionario inicia con la construcción de caminos de acceso al sitio de las obras y replanteo topográfico de ubicación de caisson a partir del 3 de diciembre de 2018.
</t>
    </r>
    <r>
      <rPr>
        <u/>
        <sz val="11"/>
        <color theme="1"/>
        <rFont val="Arial"/>
        <family val="2"/>
      </rPr>
      <t>CONTROL DE EXCAVACIÓN</t>
    </r>
    <r>
      <rPr>
        <sz val="11"/>
        <color theme="1"/>
        <rFont val="Arial"/>
        <family val="2"/>
      </rPr>
      <t xml:space="preserve">
ESTRIBO 1: Caisson 1 h=9,4m, Caisson 2 h=10m
PILA 1. Caisson 3 h=14m, Caisson 4 h=14m, Caisson 5 h=13,1m, Caisson 6 h=13,2m
PILA 2.  caisson 7. h=25,53m caisson 8. h=27,25m; caisson 9 h=26m; caisson 10 h=28,25m.
ESTRIBO  2:  Caisson 11,h=34,7m caisson 12,h=36,1 m. 
</t>
    </r>
    <r>
      <rPr>
        <u/>
        <sz val="11"/>
        <color theme="1"/>
        <rFont val="Arial"/>
        <family val="2"/>
      </rPr>
      <t xml:space="preserve">INFRAESTRUCTURA
</t>
    </r>
    <r>
      <rPr>
        <sz val="11"/>
        <color theme="1"/>
        <rFont val="Arial"/>
        <family val="2"/>
      </rPr>
      <t>ESTRIBO 1. Se funden los caissons 1 y 2. Se realzan a nivel de Viga cavezal. Se funde solado. Instalación acero de refuerzo Viga Cabezal y se funde.</t>
    </r>
    <r>
      <rPr>
        <sz val="11"/>
        <rFont val="Arial"/>
        <family val="2"/>
      </rPr>
      <t xml:space="preserve"> Instalación acero de refuerzo Dovela sobre Estribo. Se funde con topes sísmicos y losa superior</t>
    </r>
    <r>
      <rPr>
        <u/>
        <sz val="11"/>
        <color theme="1"/>
        <rFont val="Arial"/>
        <family val="2"/>
      </rPr>
      <t xml:space="preserve">
</t>
    </r>
    <r>
      <rPr>
        <sz val="11"/>
        <color theme="1"/>
        <rFont val="Arial"/>
        <family val="2"/>
      </rPr>
      <t xml:space="preserve">ESTRIBO 2. Se funden los núcleos de los Caissons 11 y 12. Se instala concreto de solado para Viga Cabezal. </t>
    </r>
    <r>
      <rPr>
        <sz val="11"/>
        <rFont val="Arial"/>
        <family val="2"/>
      </rPr>
      <t>Se instala acero de refuerzo y encofrado para Viga Cabezal y se funde.</t>
    </r>
    <r>
      <rPr>
        <sz val="11"/>
        <color rgb="FFFF0000"/>
        <rFont val="Arial"/>
        <family val="2"/>
      </rPr>
      <t xml:space="preserve"> </t>
    </r>
    <r>
      <rPr>
        <sz val="11"/>
        <rFont val="Arial"/>
        <family val="2"/>
      </rPr>
      <t>Instalación acero de refuerzo fase 1 y 2 Dovela sobre estribo y se funden. Se instala acero de refuerzo y encofrado muro espaldar y aletas costado izquierdo y derecho y se funden.. Se funde losa aproximación Estribo 2.
PILA 1: Se funden núcleos de Caisson 3, 4, 5 y 6.Se instala acero de refuerzo y encofrado elevación de estas Columnas a nivel de Dado y se funden. Instalación de plataforma  y acero de refuerzo para el  Dado y se funde. Instalación acero de refuerzo y encofrado de columnas rectangulares y se funden a nivel de construcción de las Dovelas.</t>
    </r>
    <r>
      <rPr>
        <sz val="11"/>
        <color theme="1"/>
        <rFont val="Arial"/>
        <family val="2"/>
      </rPr>
      <t xml:space="preserve">
PILA 2.  Instalación de acero de refuerzo  y fundida de núcleos Caisson 7, 8, 9 y 10. Se instala plataforma y acero de refuerzo para el Dado y se funde. Instalación acero de refuerzo y encofrado y se funden Columnas A y B hasta el nivel de Dovelas</t>
    </r>
    <r>
      <rPr>
        <sz val="11"/>
        <color rgb="FFFF0000"/>
        <rFont val="Arial"/>
        <family val="2"/>
      </rPr>
      <t xml:space="preserve">
</t>
    </r>
    <r>
      <rPr>
        <u/>
        <sz val="11"/>
        <rFont val="Arial"/>
        <family val="2"/>
      </rPr>
      <t xml:space="preserve">SUPERESTRUCTURA
</t>
    </r>
    <r>
      <rPr>
        <sz val="11"/>
        <rFont val="Arial"/>
        <family val="2"/>
      </rPr>
      <t>PILA 1:</t>
    </r>
    <r>
      <rPr>
        <sz val="11"/>
        <color rgb="FFFF0000"/>
        <rFont val="Arial"/>
        <family val="2"/>
      </rPr>
      <t xml:space="preserve">  </t>
    </r>
    <r>
      <rPr>
        <sz val="11"/>
        <rFont val="Arial"/>
        <family val="2"/>
      </rPr>
      <t>Instalación de plataforma para construcción  de losa superior de conexión a Dovela sobre Pila; se instala acero de refuerzo y se funde. Se tensionan cables. Se instala plataforma  y acero de refuerzo para Dovela sobre Pila y Dovelas N°1. Se funde losa inferior, muros y losa superior. Montaje carros de avance para construir Dovelas N°2 , 3, 4, 5, 6, 7 y 8 voladizos1 y 2. Se instala acero de refuerzo, ductos, se funden y se tensionan cables. Se desplaza carro de avance para construir Dovela de cierre en voladizos 2 y 3, se instala acero de refuerzo y se funde. Seinstalan cables de continuidad y se tensionan.</t>
    </r>
    <r>
      <rPr>
        <sz val="11"/>
        <color rgb="FFFF0000"/>
        <rFont val="Arial"/>
        <family val="2"/>
      </rPr>
      <t xml:space="preserve">
</t>
    </r>
    <r>
      <rPr>
        <sz val="11"/>
        <rFont val="Arial"/>
        <family val="2"/>
      </rPr>
      <t>PILA 2: .Instalación de plataforma, cimbra y acero de refuerzo para  losa superior y construir dovela sobre pila y se funde. Se instalan aisladores sísmicos y tubería pasante para conectar la losa con la Dovela sobre Pila. Se funden bloques de concreto para construir la Dovela sobre Pila. Instalación de plataforma y acero de refuerzo para construcción Dovela sobre Pila. Se funde losa inferior y muros. Instalación acero de refuerzo losa superior Dovela sobre Pila 2 y Dovelas 1 y se funde.Tensionamiento de cables Dovela N°1. Instalación de carros de avance para construcción de Dovelas N°2 , 3,  4,  5,  6 y 7 en voladizos 3 y 4. Se instala acero de refuerzo y encofrado y se funden. Se tensionan los cables de estas Dovelas.</t>
    </r>
    <r>
      <rPr>
        <sz val="11"/>
        <color rgb="FFFF0000"/>
        <rFont val="Arial"/>
        <family val="2"/>
      </rPr>
      <t xml:space="preserve"> </t>
    </r>
    <r>
      <rPr>
        <sz val="11"/>
        <rFont val="Arial"/>
        <family val="2"/>
      </rPr>
      <t xml:space="preserve">Dezplazamiento carros de avance para construcción de Dovelas N°8. Se instala acero de refuerzo y ductos para instalación de los cables. Se funden Dovelas y se tensionan cables. </t>
    </r>
    <r>
      <rPr>
        <sz val="11"/>
        <color rgb="FFFF0000"/>
        <rFont val="Arial"/>
        <family val="2"/>
      </rPr>
      <t>Instalación acero de refuerzo de módulos de New Jersey por ambos costados. Se instala encofrado y se funden  por el costado izquierdo y derecho. Se realizan acabados. Se realiza la demolición de bloques de concreto en las Pilas 1 y 2.</t>
    </r>
    <r>
      <rPr>
        <u/>
        <sz val="11"/>
        <rFont val="Arial"/>
        <family val="2"/>
      </rPr>
      <t xml:space="preserve">
</t>
    </r>
    <r>
      <rPr>
        <sz val="11"/>
        <color theme="1"/>
        <rFont val="Arial"/>
        <family val="2"/>
      </rPr>
      <t xml:space="preserve">
El avance en excavación y construcción de anillos es del 105,3,%</t>
    </r>
  </si>
  <si>
    <r>
      <rPr>
        <b/>
        <sz val="11"/>
        <color theme="1"/>
        <rFont val="Arial"/>
        <family val="2"/>
      </rPr>
      <t>PUENTE PK8+705 UF1:</t>
    </r>
    <r>
      <rPr>
        <sz val="11"/>
        <color theme="1"/>
        <rFont val="Arial"/>
        <family val="2"/>
      </rPr>
      <t xml:space="preserve"> El concesionario inicia con la construcción de caminos de acceso al sitio de las obras y replanteo topográfico de ubicación de caisson a partir del 10 de mayo de 2019.
</t>
    </r>
    <r>
      <rPr>
        <u/>
        <sz val="11"/>
        <color theme="1"/>
        <rFont val="Arial"/>
        <family val="2"/>
      </rPr>
      <t>CONTROL DE EXCAVACIÓN</t>
    </r>
    <r>
      <rPr>
        <sz val="11"/>
        <color theme="1"/>
        <rFont val="Arial"/>
        <family val="2"/>
      </rPr>
      <t xml:space="preserve">
ESTRIBO 1.  caisson 1 h=14m,  caisson 2 h=12,2m; caisson 3 h=16m
PILA 1. caisson 4 h=16m; caisson 5 h=15,44m; caisson 6 h=15m
ESTRIBO 2: Caisson 7 h=12m, Caisson 8 h=12m, Caisson 9 h=3m
El avance en excavación y construcción de anillos es del 104,2%
</t>
    </r>
    <r>
      <rPr>
        <u/>
        <sz val="11"/>
        <color theme="1"/>
        <rFont val="Arial"/>
        <family val="2"/>
      </rPr>
      <t xml:space="preserve">INFRAESTRUCTURA TERMINADA
</t>
    </r>
    <r>
      <rPr>
        <sz val="11"/>
        <color theme="1"/>
        <rFont val="Arial"/>
        <family val="2"/>
      </rPr>
      <t>ESTRIBO 1: Se funden los núcleos de los Caissons 1, 2 y 3. Adecuación área para construir Estribo. Instalación acero de refuerzo Viga cabezal , topes sísmicos y pedestales y se funden de ambas calzadas. Se instala acero de refuerzo y encofrado del cuerpo del Estribo y aletas y se funden ambas calzadas. Se funde losa de aproximación Estribo 1.
PILA 1: Se funden los núcleos de los Caissons 4, 5 y 6. Se funden de Columnas hasta el nivel de Viga Cab ezal. Instalación andamios de carga y plataforma para Viga Cabezal. Se instala acero de refuerzo y encofrado y se funde con los topes sísmicos y los pedestales.
ESTRIBO 2: Caissons 7, 8 y 9 fundidos. Se instala solado y acero de refuerzo de la Viga Cabezal y  se funde con los topes sísmicos y los pedestales. Se instala acero de refuerzo y encofrado del cuerpo del Estribo. Se funde el cuerpo del Estribo de la calzada izquierda y derecha.</t>
    </r>
    <r>
      <rPr>
        <sz val="11"/>
        <color rgb="FFFF0000"/>
        <rFont val="Arial"/>
        <family val="2"/>
      </rPr>
      <t xml:space="preserve"> </t>
    </r>
    <r>
      <rPr>
        <sz val="11"/>
        <color theme="1"/>
        <rFont val="Arial"/>
        <family val="2"/>
      </rPr>
      <t xml:space="preserve">
Se construye losa en concreto reforzado para la unión entre los puentes PK8+705 y PK8+800.
</t>
    </r>
    <r>
      <rPr>
        <u/>
        <sz val="11"/>
        <color theme="1"/>
        <rFont val="Arial"/>
        <family val="2"/>
      </rPr>
      <t xml:space="preserve">SUPERESTRUCTURA
</t>
    </r>
    <r>
      <rPr>
        <sz val="11"/>
        <rFont val="Arial"/>
        <family val="2"/>
      </rPr>
      <t>Instalación de mortero de nivelación con Sika Grout sobre pedestales. Montaje del equipo lanza-vigas.
VANO 1 y 2: Instalación de Vigas prefabricadas sobre apoyos de neopreno, construcción de diafragmas, instalación de pre-losas , instalación acero de refuerzo  losas y se funden para ambas calzadas</t>
    </r>
    <r>
      <rPr>
        <sz val="11"/>
        <color rgb="FFFF0000"/>
        <rFont val="Arial"/>
        <family val="2"/>
      </rPr>
      <t>.</t>
    </r>
    <r>
      <rPr>
        <sz val="11"/>
        <rFont val="Arial"/>
        <family val="2"/>
      </rPr>
      <t xml:space="preserve"> Instalación plataforma y acero de refuerzo voladizo costado derecho e izquierdo calzadas izquierda  y se funden</t>
    </r>
    <r>
      <rPr>
        <sz val="11"/>
        <color rgb="FFFF0000"/>
        <rFont val="Arial"/>
        <family val="2"/>
      </rPr>
      <t>.</t>
    </r>
    <r>
      <rPr>
        <sz val="11"/>
        <rFont val="Arial"/>
        <family val="2"/>
      </rPr>
      <t xml:space="preserve"> Instalación acero de refuerzo y encofrado defensas tipo New Jersey y se funden en calzada izquierda . Se realizan acabados. </t>
    </r>
    <r>
      <rPr>
        <sz val="11"/>
        <color rgb="FFFF0000"/>
        <rFont val="Arial"/>
        <family val="2"/>
      </rPr>
      <t>Instalación plataforma y acero de refuerzo voladizos calzada derecha costado derecho y se funden. Instalación acero de refuerzo y encofrado New Jersey ambos costados calzada derecha.</t>
    </r>
  </si>
  <si>
    <r>
      <rPr>
        <b/>
        <sz val="11"/>
        <color theme="1"/>
        <rFont val="Arial"/>
        <family val="2"/>
      </rPr>
      <t>PUENTE PK8+800 UF1:</t>
    </r>
    <r>
      <rPr>
        <sz val="11"/>
        <color theme="1"/>
        <rFont val="Arial"/>
        <family val="2"/>
      </rPr>
      <t xml:space="preserve"> El concesionario inicia con la construcción de caminos de acceso al sitio de las obras y replanteo topográfico de ubicación de caisson a partir del 13 de mayo de 2019.
</t>
    </r>
    <r>
      <rPr>
        <u/>
        <sz val="11"/>
        <color theme="1"/>
        <rFont val="Arial"/>
        <family val="2"/>
      </rPr>
      <t xml:space="preserve">CONTROL DE EXCAVACIÓN
</t>
    </r>
    <r>
      <rPr>
        <sz val="11"/>
        <color theme="1"/>
        <rFont val="Arial"/>
        <family val="2"/>
      </rPr>
      <t>ESTRIBO 1:  Caisson 1 h=12m, Caisson 2h=12m, Caisson 3 h=12m
PILA 1: Caisson 4 h=14m, Caisson 5 h= 11,5m, Caisson 6 h=12m
PILA 2:  caisson 7 h=12m , Caisson 8 h=12m,  caisson 9 h=14,9m,  caisson 10 h=15,3m,  caisson 11 h=15,5m,  Caisson 12 h=12m</t>
    </r>
    <r>
      <rPr>
        <u/>
        <sz val="11"/>
        <color theme="1"/>
        <rFont val="Arial"/>
        <family val="2"/>
      </rPr>
      <t xml:space="preserve">
</t>
    </r>
    <r>
      <rPr>
        <sz val="11"/>
        <color theme="1"/>
        <rFont val="Arial"/>
        <family val="2"/>
      </rPr>
      <t xml:space="preserve">PILA 3. caisson 13 h=20,34m  Caisson 14 h=18,45m  caisson 15 h=18,1m  caisson 16 h=17,7m  caisson 17 h=18,2m   caisson 18 h=18,24m
PILA 4.  caisson 19 h=19m,  caisson 20 h=18m; caisson 21 h=18m; caisson 22 h=17,2m; caisson 23 h=18m  caisson 24 h= y 16,2m
PILA 5. caisson 25 h=15,50m; caisson 26 h=17,4m; caisson 27 h=18,2m
El avance en excavación y construcción de anillos es del 102,6%
</t>
    </r>
    <r>
      <rPr>
        <u/>
        <sz val="11"/>
        <color theme="1"/>
        <rFont val="Arial"/>
        <family val="2"/>
      </rPr>
      <t xml:space="preserve">INFRAESTRUCTURA
</t>
    </r>
    <r>
      <rPr>
        <sz val="11"/>
        <color theme="1"/>
        <rFont val="Arial"/>
        <family val="2"/>
      </rPr>
      <t>ESTRIBO 1. Instalación acero de refuerzo y fundida de núcleos Caissons 1, 2 y 3. Se instala solado, acero de refuerzo y encofrado y se funde la Viga Cabezal ambas calzadas. Se instala acero de refuerzo cuerpo del Estribo, topes sísmicos y pedestales y se funde calzada izquierda y derecha.
PILA 1: Instalación acero de refuerzo de núcleos 4, 5 y 6 y se funden. Alzado de Columnas 4, 5 y 6 a nivel de Viga Cabezal.</t>
    </r>
    <r>
      <rPr>
        <sz val="11"/>
        <color rgb="FFFF0000"/>
        <rFont val="Arial"/>
        <family val="2"/>
      </rPr>
      <t xml:space="preserve"> </t>
    </r>
    <r>
      <rPr>
        <sz val="11"/>
        <rFont val="Arial"/>
        <family val="2"/>
      </rPr>
      <t>Instalación andamios de carga, plataforma, acero de refuerzo y encofrado Viga Cabezal y se funde con los pedestales y topes sísmicos ambas calzadas..</t>
    </r>
    <r>
      <rPr>
        <sz val="11"/>
        <color theme="1"/>
        <rFont val="Arial"/>
        <family val="2"/>
      </rPr>
      <t xml:space="preserve">
PILA 2: Instalación acero de refuerzo del núcleo caisson 7, 8, 9, 10 y 11 y se funden. Realce de columnas de Caissons a nivel de Dado</t>
    </r>
    <r>
      <rPr>
        <sz val="11"/>
        <rFont val="Arial"/>
        <family val="2"/>
      </rPr>
      <t>. Instalación de plataforma para construcción de Dado.</t>
    </r>
    <r>
      <rPr>
        <sz val="11"/>
        <color rgb="FFFF0000"/>
        <rFont val="Arial"/>
        <family val="2"/>
      </rPr>
      <t xml:space="preserve"> </t>
    </r>
    <r>
      <rPr>
        <sz val="11"/>
        <rFont val="Arial"/>
        <family val="2"/>
      </rPr>
      <t>Instalación acero de refuerzo y encofrado Dado y se funde</t>
    </r>
    <r>
      <rPr>
        <sz val="11"/>
        <color rgb="FFFF0000"/>
        <rFont val="Arial"/>
        <family val="2"/>
      </rPr>
      <t>.</t>
    </r>
    <r>
      <rPr>
        <sz val="11"/>
        <rFont val="Arial"/>
        <family val="2"/>
      </rPr>
      <t xml:space="preserve"> Instalación acero de refuerzo y encofrado tramo 5 Columna en H y se funde. Instalación andamios de carga, plataforma, acero de refuerzo y ductos para tensionamiento de cables Viga Cabezal</t>
    </r>
    <r>
      <rPr>
        <sz val="11"/>
        <color rgb="FFFF0000"/>
        <rFont val="Arial"/>
        <family val="2"/>
      </rPr>
      <t xml:space="preserve">. </t>
    </r>
    <r>
      <rPr>
        <sz val="11"/>
        <rFont val="Arial"/>
        <family val="2"/>
      </rPr>
      <t>Se funde Viga cabezal, pesetales y topes símicos. Se instalan cables y se tensionan.</t>
    </r>
    <r>
      <rPr>
        <sz val="11"/>
        <color theme="1"/>
        <rFont val="Arial"/>
        <family val="2"/>
      </rPr>
      <t xml:space="preserve">
PILA 3:  Instalación acero de refuerzo del núcleos caissons 13, 14, 15, 16, 17 y 18. y se funden. Se instala acero de refuerzo elevación columnas a nivel de Dado. Se funde realce de  Columnas 14, 15,  16 y 17 a nivel de Dado. Instalación de andamios de carga y plataforma para construcción de Dado.</t>
    </r>
    <r>
      <rPr>
        <sz val="11"/>
        <rFont val="Arial"/>
        <family val="2"/>
      </rPr>
      <t xml:space="preserve"> Instalación acero de refuerzo y encofrado Dado y se funde. Instalación acero de refuerzo y encofrado 7to. tramo de Columna en H y se funde</t>
    </r>
    <r>
      <rPr>
        <sz val="11"/>
        <color rgb="FFFF0000"/>
        <rFont val="Arial"/>
        <family val="2"/>
      </rPr>
      <t>.</t>
    </r>
    <r>
      <rPr>
        <sz val="11"/>
        <rFont val="Arial"/>
        <family val="2"/>
      </rPr>
      <t xml:space="preserve"> Instalación andamios de carga y plataforma para construir Viga Cabezal. Se instala acero de refuerzo, encofrado y se funde Viga Cabezal, se instalan los torones y se tensionan</t>
    </r>
    <r>
      <rPr>
        <sz val="11"/>
        <color rgb="FFFF0000"/>
        <rFont val="Arial"/>
        <family val="2"/>
      </rPr>
      <t>. I</t>
    </r>
    <r>
      <rPr>
        <sz val="11"/>
        <rFont val="Arial"/>
        <family val="2"/>
      </rPr>
      <t>nstalación acero de refuerzo de topes sísmicos y pedestales y se funden para ambas calzadas.</t>
    </r>
    <r>
      <rPr>
        <sz val="11"/>
        <color theme="1"/>
        <rFont val="Arial"/>
        <family val="2"/>
      </rPr>
      <t xml:space="preserve">
PILA 4:  Instalación de acero de refuerzo  núcleos Caisson 19,  20, 21, 22, 23 y 24  y se funden. Se funden las Columnas hasta el nivel de Dado. Se instala plataforma para el Dado. Se  instala acero de refuerzo y se funde Dado e instalación acero de refuerzo de Columna en H y se funde.  Se instala acero de refuerzo y encofrado Viga Cabezal , topes sísmicos y pedestales y se funde.
PILA 5:  Instalación de acero de refuerzo de los núcleos Caissons 25, 26 y 27  y se funden. Se instala acero de refuerzo de Columnas y se funden a nivel de Viga Cabezal. Se instala acero de refuerzo y encofrado y se funde la Viga Cabezal, cuerpo del estribo con topes sísmicos y pedestales de ambas calzadas.</t>
    </r>
    <r>
      <rPr>
        <sz val="11"/>
        <rFont val="Arial"/>
        <family val="2"/>
      </rPr>
      <t xml:space="preserve"> Por cambio de diseño para aumentar la luz del Puente en 30m, esta Pila correspondía al  ESTRIBO 2. Por este motivo el concesionario realizó la demolición del cuerpo del Estribo, topes sísmicos,  pedestales y demolición parcial de la Viga cabezal. Para esta Pila se funden dos (2) Caisson 28 y 29, adicionales. Se realiza la elevación del Caisson 29 a nivel de Viga Cabezal. Se instala acero de refuerzo ampliación Viga cabezal, perforando y anclando el acero inyectando producto Hilti. se realiza ensayo de tración. Encofrado ampliación Viga Cabezal y se funde. Instalación acero de refuerzo y encofrado de topes sísmicos y pedestales y se funden.</t>
    </r>
    <r>
      <rPr>
        <sz val="11"/>
        <color theme="1"/>
        <rFont val="Arial"/>
        <family val="2"/>
      </rPr>
      <t xml:space="preserve">
</t>
    </r>
    <r>
      <rPr>
        <sz val="11"/>
        <rFont val="Arial"/>
        <family val="2"/>
      </rPr>
      <t xml:space="preserve">ESTRIBO 2: Se funde el núcleo de los Caissons 30, 31 y 32. Se instala solado. Se instala acero de refuerzo y encofrado Viga Cabezal , topes sísmicos y pedestales y se funden para la calzada izquierda . Se instala acero de refuerzo y encofrado aletas, muro espaldar y se funden para la calzada izquierda. Se funde losa de aproximación para la calzada izquierda.
</t>
    </r>
    <r>
      <rPr>
        <u/>
        <sz val="11"/>
        <rFont val="Arial"/>
        <family val="2"/>
      </rPr>
      <t xml:space="preserve">SUPERESTRUCTURA
</t>
    </r>
    <r>
      <rPr>
        <sz val="11"/>
        <rFont val="Arial"/>
        <family val="2"/>
      </rPr>
      <t>Instalación mortero de nivelación con Sika Grout sobre pedestales. Montaje del Equipo lanza-vigas.
VANOS 1 , 2, 3 ,4 y 5.  Instalación de Vigas prefabricadas sobre apoyos de neopreno en ambas calzadas, se funden Diafragmas, instalación de pre-losas, acero de refuerzo de las losas y se funden. Para el VANO 6 pra la calzada izquierda, se instalan vigas prefabricadas sobre apoyos de neopreno, se instalan pre-losas, acero de refuerzo de la losa y se funde; se construye Diafragma en el Estribo 2. Se instala plataforma y acero de refuerzo para voladizos vanos 1, 2 , 3, 4, 5 y 6 costado izquierdo y derecho y se funden para la calzada izquierda. En la calzada derecha se funden en vanos 1, 2, 3 ,4 y 5.  Se instala acero de refuerzo y encofrado para módulos de New Jersey en vanos 1, 2, 3,  4 5 y  6  y se funden para lacalzada izquierda. Se realizan acabados</t>
    </r>
    <r>
      <rPr>
        <sz val="11"/>
        <color rgb="FFFF0000"/>
        <rFont val="Arial"/>
        <family val="2"/>
      </rPr>
      <t>. Instalación acero de refuerzo y encofrado New Jersey  calzada derecha ambos costados.</t>
    </r>
  </si>
  <si>
    <r>
      <rPr>
        <b/>
        <sz val="11"/>
        <color theme="1"/>
        <rFont val="Arial"/>
        <family val="2"/>
      </rPr>
      <t>PUENTE PK9+150 UF1:</t>
    </r>
    <r>
      <rPr>
        <sz val="11"/>
        <color theme="1"/>
        <rFont val="Arial"/>
        <family val="2"/>
      </rPr>
      <t xml:space="preserve"> El concesionario inicia la construcción de un nuevo Puente para una calzada en el mismo sitio del Puente PK9+160 y  dejó abandonadas las obras construidas en este sitio. Esta nueva obra la inicia el 6 de marzo  de 2020.
</t>
    </r>
    <r>
      <rPr>
        <u/>
        <sz val="11"/>
        <color theme="1"/>
        <rFont val="Arial"/>
        <family val="2"/>
      </rPr>
      <t>CONTROL DE EXCAVACIÓN</t>
    </r>
    <r>
      <rPr>
        <sz val="11"/>
        <color theme="1"/>
        <rFont val="Arial"/>
        <family val="2"/>
      </rPr>
      <t xml:space="preserve">
ESTRIBO 1. caisson 1 h=19,5m; caisson 2 h=19,5m 
PILA 1.  caisson 3 h=20m;  caisson 4 h=17,9m
PILA 2. caisson 5 h=21,5m; caisson 6 h=19,41m
PILA 3. caisson 7 h=23,85; caisson 8h=21,14m
ESTRIBO 2. caisson 9 h=17,4m  caisson 10 h=18m  
</t>
    </r>
    <r>
      <rPr>
        <u/>
        <sz val="11"/>
        <color theme="1"/>
        <rFont val="Arial"/>
        <family val="2"/>
      </rPr>
      <t>INFRAESTRUCTURA</t>
    </r>
    <r>
      <rPr>
        <sz val="11"/>
        <color theme="1"/>
        <rFont val="Arial"/>
        <family val="2"/>
      </rPr>
      <t xml:space="preserve">
ESTRIBO 1. Instalación de acero de refuerzo del núcleo Caisson 1 y  2  y se funden. </t>
    </r>
    <r>
      <rPr>
        <sz val="11"/>
        <rFont val="Arial"/>
        <family val="2"/>
      </rPr>
      <t>Se instala acero de refuerzo y encofrado Viga Cabezal, topes sísmicos y pedestales y cuerpo del Estribo y se funde. Se instala acero de refuerzo para losa de aproximación y se funde.
PILA 1: Se instala acero de refuerzo de núcleo de Caisson 3 y  4 y  se funden. Se realiza elevación de columna 4 y se funde. Instalación de plataforma  y acero de refuerzo y encofrado Viga Cabezal, topes sísmicos y pedestales y se funden.</t>
    </r>
    <r>
      <rPr>
        <sz val="11"/>
        <color theme="1"/>
        <rFont val="Arial"/>
        <family val="2"/>
      </rPr>
      <t xml:space="preserve">
</t>
    </r>
    <r>
      <rPr>
        <sz val="11"/>
        <rFont val="Arial"/>
        <family val="2"/>
      </rPr>
      <t>PILA 2. Se instala acero de refuerzo de núcleo de los Caissons 5 y 6 y se funden.</t>
    </r>
    <r>
      <rPr>
        <sz val="11"/>
        <color rgb="FFFF0000"/>
        <rFont val="Arial"/>
        <family val="2"/>
      </rPr>
      <t xml:space="preserve"> </t>
    </r>
    <r>
      <rPr>
        <sz val="11"/>
        <rFont val="Arial"/>
        <family val="2"/>
      </rPr>
      <t>Se funde  elevación columna  5 y 6 a nivel de Viga cabezal. Se instala plataforma, acero de refuerzo  Viga Cabezal, topes sísmicos y pedestales y se funden.</t>
    </r>
    <r>
      <rPr>
        <sz val="11"/>
        <color rgb="FFFF0000"/>
        <rFont val="Arial"/>
        <family val="2"/>
      </rPr>
      <t xml:space="preserve">
</t>
    </r>
    <r>
      <rPr>
        <sz val="11"/>
        <rFont val="Arial"/>
        <family val="2"/>
      </rPr>
      <t>PILA 3. Instalación acero de refuerzo núcleo Caissons 7 y 8 y se funden. Adecuación área para Viga Cabezal. se funde solado. Se instala acero de refuerzo y encofrado Viga Cabezal, topes sísmicos y pedestales y se funden.
ESTRIBO 2. Instalación acero de refuerzo de núcleos de Caissons 9 y 10 y se funden. Instalación acero de refuerzo y encofrado Viga cabezal, topes sísmicos, pedestales y cuerpo del Estribo y se funden  con las aletas integradas. Instalación acero de refuerzo losa de aproximación y se funde.</t>
    </r>
    <r>
      <rPr>
        <sz val="11"/>
        <color rgb="FFFF0000"/>
        <rFont val="Arial"/>
        <family val="2"/>
      </rPr>
      <t xml:space="preserve">
</t>
    </r>
    <r>
      <rPr>
        <u/>
        <sz val="11"/>
        <rFont val="Arial"/>
        <family val="2"/>
      </rPr>
      <t xml:space="preserve">INFRAESTRUCTURA
</t>
    </r>
    <r>
      <rPr>
        <sz val="11"/>
        <rFont val="Arial"/>
        <family val="2"/>
      </rPr>
      <t>Instalación de mortero de nivelación con Sika Grout sobre pedestales. Montaje del equipo lanza vigas.</t>
    </r>
    <r>
      <rPr>
        <u/>
        <sz val="11"/>
        <rFont val="Arial"/>
        <family val="2"/>
      </rPr>
      <t xml:space="preserve">
</t>
    </r>
    <r>
      <rPr>
        <sz val="11"/>
        <rFont val="Arial"/>
        <family val="2"/>
      </rPr>
      <t xml:space="preserve">Vanos 1 , 2, 3 y 4: Instalación de Vigas sobre apoyos de neopreno, construcción de diafragmas, instalación de pre-losas, acero de refuerzo de la losa y se funden.
</t>
    </r>
    <r>
      <rPr>
        <sz val="11"/>
        <color rgb="FFFF0000"/>
        <rFont val="Arial"/>
        <family val="2"/>
      </rPr>
      <t>Instalación de plataforma y acero de refuerzo para construcción de voladizos costado izquierdo y derecho y se. funden . Instalación acero de refuerzo y encofrado defensas tipo New Jersey por ambos costados. Se funden módulos.</t>
    </r>
  </si>
  <si>
    <r>
      <t xml:space="preserve">PUENTE PK9+400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 xml:space="preserve">l 10 de noviembre de 2020.
</t>
    </r>
    <r>
      <rPr>
        <u/>
        <sz val="11"/>
        <color rgb="FFFF0000"/>
        <rFont val="Arial"/>
        <family val="2"/>
      </rPr>
      <t>CONTROL DE EXCAVACIÓN</t>
    </r>
    <r>
      <rPr>
        <sz val="11"/>
        <color theme="1"/>
        <rFont val="Arial"/>
        <family val="2"/>
      </rPr>
      <t xml:space="preserve">
CALDADA IZQUIERDA:
ESTRIBO 1: Caisson 1  h=9m; Caisson 2 h=12m
PILA 1: Caisson 3 h=16,14m; Caisson 4 h=14m
 PILA 2. Caisson 5 h=18,5m; Caisson 6 h=17,7m 
                                         PILA 3. Caisson 7 h=21,1m;  Caisson 8 h=18,9m
                                        ESTRIBO 2.  Caisson 9 h=12,4m;  Caisson 10 h=12m
</t>
    </r>
    <r>
      <rPr>
        <u/>
        <sz val="11"/>
        <color rgb="FFFF0000"/>
        <rFont val="Arial"/>
        <family val="2"/>
      </rPr>
      <t xml:space="preserve">INFRAESTRUCTURA
</t>
    </r>
    <r>
      <rPr>
        <sz val="11"/>
        <rFont val="Arial"/>
        <family val="2"/>
      </rPr>
      <t xml:space="preserve">ESTRIBO 1: </t>
    </r>
    <r>
      <rPr>
        <sz val="11"/>
        <color rgb="FFFF0000"/>
        <rFont val="Arial"/>
        <family val="2"/>
      </rPr>
      <t>Se instala acero de refuerzo y se funden los núcleos de los Caisspns 1 y 2.</t>
    </r>
    <r>
      <rPr>
        <u/>
        <sz val="11"/>
        <color rgb="FFFF0000"/>
        <rFont val="Arial"/>
        <family val="2"/>
      </rPr>
      <t xml:space="preserve">
</t>
    </r>
    <r>
      <rPr>
        <sz val="11"/>
        <rFont val="Arial"/>
        <family val="2"/>
      </rPr>
      <t>ESTRIBO 2: Instalación acero de refuerzo y se funden núcleos de Caissons 9 y 10. Se instala solado y acero de refuerzo Viga Cabezal, topes sísmicos y pedestales y se funden. Instalación acero de refuerzo y encofrado muro espaldar  y se funde. Instalación acero de refuerzo y encofrado aletas integradas y se funden.
PILA 2:</t>
    </r>
    <r>
      <rPr>
        <sz val="11"/>
        <color rgb="FFFF0000"/>
        <rFont val="Arial"/>
        <family val="2"/>
      </rPr>
      <t xml:space="preserve"> Instalación acero de refuerzo núcleos Caisson 5 y 6 y se funden. Instalación acero de refuerzo y encofrado elevación Columnas a nivel de Viga cabezal y se funden.
</t>
    </r>
    <r>
      <rPr>
        <sz val="11"/>
        <rFont val="Arial"/>
        <family val="2"/>
      </rPr>
      <t>PILA 3</t>
    </r>
    <r>
      <rPr>
        <sz val="11"/>
        <color rgb="FFFF0000"/>
        <rFont val="Arial"/>
        <family val="2"/>
      </rPr>
      <t>: Instalación acero de refuerzo núcleo del Caisson 7 y 8 y se funden. Adecuación área para Viga Cabezal. Se funde solado. Instalación acero de refuerzo Viga Cabezal.</t>
    </r>
  </si>
  <si>
    <r>
      <t xml:space="preserve">PUENTE PK9+500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 xml:space="preserve">l 9 de noviembre de 2020.
</t>
    </r>
    <r>
      <rPr>
        <u/>
        <sz val="11"/>
        <color rgb="FFFF0000"/>
        <rFont val="Arial"/>
        <family val="2"/>
      </rPr>
      <t>CONTROL DE EXCAVACIÓN</t>
    </r>
    <r>
      <rPr>
        <sz val="11"/>
        <color theme="1"/>
        <rFont val="Arial"/>
        <family val="2"/>
      </rPr>
      <t xml:space="preserve">
CALDADA IZQUIERDA
ESTRIBO 1. Caisson 1  h=12m; Caisson 2  h=13m 
                                      PILA 1. Caisson 3  h=17m;  Caisson 4  h=19m
PILA 2: Caisson 5 h=20m
</t>
    </r>
    <r>
      <rPr>
        <u/>
        <sz val="11"/>
        <color rgb="FFFF0000"/>
        <rFont val="Arial"/>
        <family val="2"/>
      </rPr>
      <t xml:space="preserve">INFRAESTRUCTURA
</t>
    </r>
    <r>
      <rPr>
        <sz val="11"/>
        <rFont val="Arial"/>
        <family val="2"/>
      </rPr>
      <t>ESTRIBO 1:</t>
    </r>
    <r>
      <rPr>
        <sz val="11"/>
        <color rgb="FFFF0000"/>
        <rFont val="Arial"/>
        <family val="2"/>
      </rPr>
      <t xml:space="preserve"> Instalación acero de refuerzo núcleos Caisson 1 y 2 y se funden. Instalación acero de refuerzo  y encofrado Viga cabezal y se funde con topes sísmicos y pedestales y muro espaldar.
</t>
    </r>
    <r>
      <rPr>
        <sz val="11"/>
        <rFont val="Arial"/>
        <family val="2"/>
      </rPr>
      <t xml:space="preserve">PILA 1:  </t>
    </r>
    <r>
      <rPr>
        <sz val="11"/>
        <color rgb="FFFF0000"/>
        <rFont val="Arial"/>
        <family val="2"/>
      </rPr>
      <t>Instalación acero de refuerzo núcleo de Caisson 3 y 4 y se funden. Instalación acero de refuerzo y encofrado elevación Columnas. Se funde alzado 3.</t>
    </r>
  </si>
  <si>
    <r>
      <t xml:space="preserve">PUENTE PK9+800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 xml:space="preserve">l 12 de noviembre de 2020.
</t>
    </r>
    <r>
      <rPr>
        <u/>
        <sz val="11"/>
        <color rgb="FFFF0000"/>
        <rFont val="Arial"/>
        <family val="2"/>
      </rPr>
      <t>CONTROL DE EXCAVACIÓN</t>
    </r>
    <r>
      <rPr>
        <sz val="11"/>
        <color theme="1"/>
        <rFont val="Arial"/>
        <family val="2"/>
      </rPr>
      <t xml:space="preserve">
CALDADA IZQUIERDA
 PILA 1. Caisson 3   h=22,2m;  Caisson 4  h=15m 
</t>
    </r>
    <r>
      <rPr>
        <u/>
        <sz val="11"/>
        <color rgb="FFFF0000"/>
        <rFont val="Arial"/>
        <family val="2"/>
      </rPr>
      <t xml:space="preserve">INFRAESTRUCTURA
</t>
    </r>
    <r>
      <rPr>
        <sz val="11"/>
        <rFont val="Arial"/>
        <family val="2"/>
      </rPr>
      <t>ESRIBO 2:</t>
    </r>
    <r>
      <rPr>
        <sz val="11"/>
        <color rgb="FFFF0000"/>
        <rFont val="Arial"/>
        <family val="2"/>
      </rPr>
      <t>Adecuaciones para construcción de Estribo. Se funde solado. Instalación acero de refuerzo construcción zapata y se funde con pedestales y topes sísmicos y muro espaldar. Instalación acero de refuerzo aleta izquierda y se funde.</t>
    </r>
  </si>
  <si>
    <r>
      <rPr>
        <b/>
        <sz val="11"/>
        <color theme="1"/>
        <rFont val="Arial"/>
        <family val="2"/>
      </rPr>
      <t>PUENTE PK11+110 UF1:</t>
    </r>
    <r>
      <rPr>
        <sz val="11"/>
        <color theme="1"/>
        <rFont val="Arial"/>
        <family val="2"/>
      </rPr>
      <t xml:space="preserve"> El concesionario inicia con la construcción de caminos de acceso al sitio de las obras y replanteo topográfico de ubicación de caisson a partir del 03 de Diciembre de 2018.
</t>
    </r>
    <r>
      <rPr>
        <u/>
        <sz val="11"/>
        <color theme="1"/>
        <rFont val="Arial"/>
        <family val="2"/>
      </rPr>
      <t>CONTROL DE EXCAVACIÓN</t>
    </r>
    <r>
      <rPr>
        <sz val="11"/>
        <color theme="1"/>
        <rFont val="Arial"/>
        <family val="2"/>
      </rPr>
      <t xml:space="preserve">
ESTRIBO 1: caisson 1 h=13,6m   caisson 2 h=13,0m
PILA 1: caisson 3 h=11m Caisson 4 h=11m  caisson 5 h=11m  caisson 6 h=11m 
PILA 2: caisson 7 h= 11m  caisson 8 h=11m  caisson 9 h=11,05  caisson 10 h=11m
PILA 3: caisson 11 h=14m  caisson 12 h=14m  caisson 13 h=14m  caisson 14 h=14m
PILA 4: caisson 15 h=17,6m caisson 16 h=17,6 caisson 17 h=17,6m  caisson 18 h=19,64m
PILA 5: caisson 19 h=11,2m  caisson 20 h=11,60m, caisson 21 h=13m,caisson 22 h=12,9m 
ESTRIBO  2:  Caisson 23,h=12,9m caisson 24,h=15,7m. 
 El avance en excavación y construcción de anillos es del 111,5%
</t>
    </r>
    <r>
      <rPr>
        <u/>
        <sz val="11"/>
        <color theme="1"/>
        <rFont val="Arial"/>
        <family val="2"/>
      </rPr>
      <t xml:space="preserve">INFRAESTRUCTURA TERMINADA
</t>
    </r>
    <r>
      <rPr>
        <sz val="11"/>
        <color theme="1"/>
        <rFont val="Arial"/>
        <family val="2"/>
      </rPr>
      <t>Se instaló el acero de refuerzo y se fundieron los núcleos de los Caisson del Estribo 1, Pila 1, Pila 2, Pila 3, Pila 4, Pila 5 y Estribo 2
La excavación de caissons del Estribo 1, Pila 1, Pila 2, Pila 3 y Pila 4 se realizó con la pilotiadora.
ESTRIBO 1: Se instala acero de refuerzo de la Columnas 1 y 2 y se funden hasta el nivel de Viga Cabezal. Se instala plataforma y acero de refuerzo de Viga Cabezal y se funde. Instalación acero de refuerzo de pedestales, topes sísmicos y cuerpo del Estribo.
PILA 1: Se instala acero de refuerzo del Dado y se funde. Instalación acero de refuerzo y encofrado de Columna en H y se funde hasta nivelde Viga Cabezal a h=12m. Se instala plataforma, acero de refuerzo y se funde Viga Cabezal, con topes sísmicos y pedestales.
PILA 2: Fundida de Caisson 7, 8, 9 y 10.</t>
    </r>
    <r>
      <rPr>
        <sz val="11"/>
        <rFont val="Arial"/>
        <family val="2"/>
      </rPr>
      <t xml:space="preserve"> Excavación y adecuaciones para construcción de Dado. Se funde solado e instalación acero de refuerzo y encofrado Dado y se funde</t>
    </r>
    <r>
      <rPr>
        <sz val="11"/>
        <color rgb="FFFF0000"/>
        <rFont val="Arial"/>
        <family val="2"/>
      </rPr>
      <t>.</t>
    </r>
    <r>
      <rPr>
        <sz val="11"/>
        <rFont val="Arial"/>
        <family val="2"/>
      </rPr>
      <t xml:space="preserve"> Instalación acero de refuerzo y encofrado Columna en H y se funde a h=19m. Instalación andamios de carga, plataforma, acero de refuerzo, encofrado y se funde Viga Cabezal con los topes sísmicos y los pedestales.</t>
    </r>
    <r>
      <rPr>
        <sz val="11"/>
        <color theme="1"/>
        <rFont val="Arial"/>
        <family val="2"/>
      </rPr>
      <t xml:space="preserve">
PILA 3: Instalación acero de refuerzo y encofrado para el Dado y se funde. Se funde Columna en H hasta el nivel de Viga Cabezal a h=22m. Instalación andamios de carga, plataforma y acero de refuerzo Viga Cabezal y se funde con topes sísmicos y pedestales.
PILA 4: Instalación acero de refuerzo del dado y se funde e instalación acero de refuerzo del último tramo de Columna en H y se funde a h=29m. Instalación de plataforma y andamios de carga para viga cabezal, plataforma e instalación acero de refuerzo y se funde con topes sísmicos y pedestales.
PILA 5: Instalación acero de refuerzo para el Dado y se funde. Instalación acero de refuerzo tercer tramo Columna en H y se funde a h=17m. Instalación de acero de refuerzo viga cabezal y se funde con topes sísmicos y pedestales.
ESTRIBO 2: Instalación de solado, acero de refuerzo y se funde  Viga Cabezal, con topes sísmicos y pedestales. Se instala acero de refuerzo del cuerpo del Estribo y aletas y se funde. </t>
    </r>
    <r>
      <rPr>
        <sz val="11"/>
        <rFont val="Arial"/>
        <family val="2"/>
      </rPr>
      <t xml:space="preserve">Instalación acero de refuerzo losa de aproximación Estribo 2 y se funde.
El Puente inicialmente se componía de 6 vanos y tenía una longitud de 190m. Por cambios en las condiciones del proyecto el concesionario añadió 3 vanos hacia PKmenores, con lo cual la longitud total del Puente será de 290,87m. El ESTRIBO 1 deberá ser modificado para dar continuidad a la estructura, por este motivo el concesionario  realiza la demolición del muro espaldar y demolición parcial de la  Viga cabezal hacia PK menores. Se realiza perforacion y anclaje acero de refuerzo, encofrado ampliación Viga Cabezal , topes sísmicos, pedestalesy se funden.
Se realizó la excavación de los Caissons de los nuevos vanos:
ESTRIBO 1A: Caisson 25 h=15m;  Caisson 26 h=16,4m
PILA 1A: Caisson 27 h=20,7m;  Caisson 28 h=19,5m
PILA 2A: Caisson 29 h=18m;  Caisson 30 </t>
    </r>
    <r>
      <rPr>
        <sz val="11"/>
        <color rgb="FFFF0000"/>
        <rFont val="Arial"/>
        <family val="2"/>
      </rPr>
      <t xml:space="preserve">
</t>
    </r>
    <r>
      <rPr>
        <sz val="11"/>
        <rFont val="Arial"/>
        <family val="2"/>
      </rPr>
      <t xml:space="preserve">ESTRIBO 1A: Se instala acero de refuerzo núcleos 25 y 26 y se funden . Se instala acero de refuerzo y encofrado elevación columnas Caissons y de funden a nivel de Viga cabezal. </t>
    </r>
    <r>
      <rPr>
        <sz val="11"/>
        <color rgb="FFFF0000"/>
        <rFont val="Arial"/>
        <family val="2"/>
      </rPr>
      <t>Instalación acero de refuerzo Viga Cabezal y se funde.</t>
    </r>
    <r>
      <rPr>
        <sz val="11"/>
        <rFont val="Arial"/>
        <family val="2"/>
      </rPr>
      <t xml:space="preserve">
PILA 2A:  Se instala acero de refuerzo de los núcleos 29 y 30 y se funden. Se realiza la elevación de columnas a nivel de la Viga cabezal. Instalación de andamios de carga  y plataforma para Viga Cabezal. Se instala acero de refuerzo y encofrado Viga Cabezal, topes sísmicos y pedestales y se funden.
 PILA 1A,se instala cero de refuerzo núcleo del Caisson 27 y 28 y se funden. Instalación acero de refuerzo y encofrado elevación Columna Caisson 28 . Instalación plataforma, acero de refuerzo y encofrado, Viga Cabezal, topes sísmicos y pedestales y se funde.
</t>
    </r>
    <r>
      <rPr>
        <sz val="11"/>
        <color rgb="FFFF0000"/>
        <rFont val="Arial"/>
        <family val="2"/>
      </rPr>
      <t xml:space="preserve">
</t>
    </r>
    <r>
      <rPr>
        <u/>
        <sz val="11"/>
        <color rgb="FFFF0000"/>
        <rFont val="Arial"/>
        <family val="2"/>
      </rPr>
      <t xml:space="preserve">SUPERESTRUCTURA </t>
    </r>
    <r>
      <rPr>
        <sz val="11"/>
        <color rgb="FFFF0000"/>
        <rFont val="Arial"/>
        <family val="2"/>
      </rPr>
      <t xml:space="preserve">
Instalación de mortero de nivelación con Sika Grout sobre pedestales. Montaje del Equipo lanza-vigas en el Estribo 2.
Vanos 9, 8, 7, 6 y 5: Instalación de Vigas prefabricadas sobre apoyos de neopreno, instalación de pre-losas, construcción de Diagragmas e instalación acero de refuerzo de las losas y se funden. Instalación plataforma para voladizos vanos 9 y 8 costado izquierdo.</t>
    </r>
  </si>
  <si>
    <r>
      <rPr>
        <b/>
        <sz val="11"/>
        <color theme="1"/>
        <rFont val="Arial"/>
        <family val="2"/>
      </rPr>
      <t>PUENTE PK20+380 U2.1:</t>
    </r>
    <r>
      <rPr>
        <sz val="11"/>
        <color theme="1"/>
        <rFont val="Arial"/>
        <family val="2"/>
      </rPr>
      <t xml:space="preserve"> El concesionario inicia actividades el día 19 de agosto de 2019, con la construcción de caminos de acceso al sitio de la obra y la marcación topográfica de los caisson. En cuanto a la excavación y construcción de los Anillos de los caisson se lleva el siguiente avance:</t>
    </r>
    <r>
      <rPr>
        <sz val="11"/>
        <color rgb="FFFF0000"/>
        <rFont val="Arial"/>
        <family val="2"/>
      </rPr>
      <t xml:space="preserve"> </t>
    </r>
    <r>
      <rPr>
        <sz val="11"/>
        <rFont val="Arial"/>
        <family val="2"/>
      </rPr>
      <t>ESTRIBO 1 Caissons 1 h=14,0m, Caisson 2 h=14,0m; PILA 1 Caisson 3 h=14m, Caisson 4 h=13,5m; PILA 2 Caisson 5 h=9,37m,  Caisson 6 h=9,8m, ESTRIBO 2 Caisson 7 h=11,3m,  Caisson 8 h=13,11m.  .  El avance en la excavación y fundida de anillos es del 145,7%</t>
    </r>
    <r>
      <rPr>
        <sz val="11"/>
        <color rgb="FFFF0000"/>
        <rFont val="Arial"/>
        <family val="2"/>
      </rPr>
      <t xml:space="preserve">.
</t>
    </r>
    <r>
      <rPr>
        <u/>
        <sz val="11"/>
        <rFont val="Arial"/>
        <family val="2"/>
      </rPr>
      <t xml:space="preserve">INFRAESTRUCTURA
</t>
    </r>
    <r>
      <rPr>
        <sz val="11"/>
        <rFont val="Arial"/>
        <family val="2"/>
      </rPr>
      <t>PILA 2: Se funde núcleo de Caisson 5 y 6. Se realiza fundida de Columnas para llegar a  nivel de Viga Cabezal. Se instala acero de refuerzo de Viga Cabezal, pedestales y topes sísmicos y se funde.</t>
    </r>
    <r>
      <rPr>
        <u/>
        <sz val="11"/>
        <rFont val="Arial"/>
        <family val="2"/>
      </rPr>
      <t xml:space="preserve">
</t>
    </r>
    <r>
      <rPr>
        <sz val="11"/>
        <rFont val="Arial"/>
        <family val="2"/>
      </rPr>
      <t xml:space="preserve">ESTRIBO 2: Se funde núcleo del Caisson 7 y 8. Instalación acero de refuerzo Columnas. Se funden Columnas a nivel de Viga Cabezal. Se instalan andamios de carga y plataforma para Viga Cabezal. Instalación acero de refuerzo y encofrado Viga cabezal y se funde. Instalación acero de refuerzo y encofrado de cuerpo del Estribo, topes sísmicos y pedestales y se funde. Instalación acero de refuerzo losa de aproximación y se funde.
ESTRIBO 1: Instalación acero de refuerzo núcleo Caisson 1 y 2 y se funden. Instalación acero de refuerzo y encofrado elevación columnas de Caissons a nivel de Viga Cabezal. y se funden. </t>
    </r>
    <r>
      <rPr>
        <sz val="11"/>
        <color rgb="FFFF0000"/>
        <rFont val="Arial"/>
        <family val="2"/>
      </rPr>
      <t>Instalación andamios de carga , plataforma, acero de refuerzo Viga Cabezal y se funde con los topes sísmicos y pedestales.</t>
    </r>
    <r>
      <rPr>
        <sz val="11"/>
        <rFont val="Arial"/>
        <family val="2"/>
      </rPr>
      <t xml:space="preserve">
PILA 1: Instalación acero de refuerzo núcleo Caisson 3 y 4 y e funden. Instalación acero de refuerzo y encofrado elevación columnas a nivel de Viga cabezal y e funden. Instalación andamio de carga, plataforma, acero de refuerzo Viga Cabezal, topes sísmicos, pedestales y se funde.
</t>
    </r>
    <r>
      <rPr>
        <sz val="11"/>
        <color rgb="FFFF0000"/>
        <rFont val="Arial"/>
        <family val="2"/>
      </rPr>
      <t>En el Estribo 1, se construye muro en concreto reforzado de 3 módulos para contención de rrelleno. Se instala acero de refuerzo, encofrado y se funde zapata del módulo 3. Se instala acero de refuerzo y encofrado elevacón del muro.</t>
    </r>
  </si>
  <si>
    <r>
      <rPr>
        <b/>
        <sz val="11"/>
        <color theme="1"/>
        <rFont val="Arial"/>
        <family val="2"/>
      </rPr>
      <t>PUENTE PK21+700 UF2.1</t>
    </r>
    <r>
      <rPr>
        <b/>
        <i/>
        <sz val="11"/>
        <color theme="1"/>
        <rFont val="Arial"/>
        <family val="2"/>
      </rPr>
      <t xml:space="preserve"> </t>
    </r>
    <r>
      <rPr>
        <sz val="11"/>
        <color theme="1"/>
        <rFont val="Arial"/>
        <family val="2"/>
      </rPr>
      <t>E</t>
    </r>
    <r>
      <rPr>
        <sz val="11"/>
        <rFont val="Arial"/>
        <family val="2"/>
      </rPr>
      <t>l concesionario inicia actividades el día 6 de marzo de 2020, con el replanteo topográfico de ubicacion de caisson y construcción de caminos de acceso al sitio de las obras.
En cuanto a la excavación y construcción de anillos de los Caissons se lleva el siguiente avance: 97,0%
ESTRIBO 1.</t>
    </r>
    <r>
      <rPr>
        <sz val="11"/>
        <color rgb="FFFF0000"/>
        <rFont val="Arial"/>
        <family val="2"/>
      </rPr>
      <t xml:space="preserve"> </t>
    </r>
    <r>
      <rPr>
        <sz val="11"/>
        <rFont val="Arial"/>
        <family val="2"/>
      </rPr>
      <t>Corte mecánico adecuación área para construcción Estribo. Caisson 1 h=7,2m, Caisson2 h=5,5m
PILA 1: Caisson 3 h=17m, Caisson 4 h=22m
PILA 2: Caisson 5 h=12m, Caisson 6 h=13,3m
PILA 3: Caisson 7 h=8m, Caisson 8 h=12m
PILA 4: Caisson 9 h=8,5m, Caisson 10 h=9m</t>
    </r>
    <r>
      <rPr>
        <sz val="11"/>
        <color theme="1"/>
        <rFont val="Arial"/>
        <family val="2"/>
      </rPr>
      <t xml:space="preserve">
</t>
    </r>
    <r>
      <rPr>
        <u/>
        <sz val="11"/>
        <rFont val="Arial"/>
        <family val="2"/>
      </rPr>
      <t xml:space="preserve">INFRAESTRUCTURA 
</t>
    </r>
    <r>
      <rPr>
        <sz val="11"/>
        <rFont val="Arial"/>
        <family val="2"/>
      </rPr>
      <t>ESTRIBO 1: Se instala acero de refuerzo y se funden los núcleos de los Caissons 1 y 2. Se instala solado.</t>
    </r>
    <r>
      <rPr>
        <sz val="11"/>
        <color rgb="FFFF0000"/>
        <rFont val="Arial"/>
        <family val="2"/>
      </rPr>
      <t xml:space="preserve"> </t>
    </r>
    <r>
      <rPr>
        <sz val="11"/>
        <rFont val="Arial"/>
        <family val="2"/>
      </rPr>
      <t>Instalación acero de refuerzo y encofrado Viga Cabezal, topes sísmicos, pedestales, cuerpo del Estribo y se funden.</t>
    </r>
    <r>
      <rPr>
        <sz val="11"/>
        <color rgb="FFFF0000"/>
        <rFont val="Arial"/>
        <family val="2"/>
      </rPr>
      <t xml:space="preserve"> I</t>
    </r>
    <r>
      <rPr>
        <sz val="11"/>
        <rFont val="Arial"/>
        <family val="2"/>
      </rPr>
      <t>nstalación acero de refuerzo y encofrado aleta izquierda y derecha y se funden. Construcción de muro en concreto reforzado complementario al Estribo costado derecho. Se funde zapata. Se instala acero de refuerzo y encofrado elevación de muro y se funde.</t>
    </r>
    <r>
      <rPr>
        <sz val="11"/>
        <color rgb="FFFF0000"/>
        <rFont val="Arial"/>
        <family val="2"/>
      </rPr>
      <t xml:space="preserve">
</t>
    </r>
    <r>
      <rPr>
        <sz val="11"/>
        <rFont val="Arial"/>
        <family val="2"/>
      </rPr>
      <t>PILA 1: Se funden núcleos de Caissons 3 y 4. Se instala acero de refuerzo y encofrado elevacion de Columnas a nivel de Viga cabezal y se funde</t>
    </r>
    <r>
      <rPr>
        <sz val="11"/>
        <color rgb="FFFF0000"/>
        <rFont val="Arial"/>
        <family val="2"/>
      </rPr>
      <t xml:space="preserve">. </t>
    </r>
    <r>
      <rPr>
        <sz val="11"/>
        <rFont val="Arial"/>
        <family val="2"/>
      </rPr>
      <t>Adecuación área para Viga Cabeza</t>
    </r>
    <r>
      <rPr>
        <sz val="11"/>
        <color rgb="FFFF0000"/>
        <rFont val="Arial"/>
        <family val="2"/>
      </rPr>
      <t xml:space="preserve">l. </t>
    </r>
    <r>
      <rPr>
        <sz val="11"/>
        <rFont val="Arial"/>
        <family val="2"/>
      </rPr>
      <t>Instalación andamios de carga, plataforma, acero de refuerzo Viga Cabezal, topes sísmicos,  pedestales y se funden.</t>
    </r>
    <r>
      <rPr>
        <u/>
        <sz val="11"/>
        <rFont val="Arial"/>
        <family val="2"/>
      </rPr>
      <t xml:space="preserve">
</t>
    </r>
    <r>
      <rPr>
        <sz val="11"/>
        <rFont val="Arial"/>
        <family val="2"/>
      </rPr>
      <t>PILA 2:</t>
    </r>
    <r>
      <rPr>
        <sz val="11"/>
        <color rgb="FFFF0000"/>
        <rFont val="Arial"/>
        <family val="2"/>
      </rPr>
      <t xml:space="preserve"> </t>
    </r>
    <r>
      <rPr>
        <sz val="11"/>
        <rFont val="Arial"/>
        <family val="2"/>
      </rPr>
      <t>Se funde el núcleo de los Caissons 5 y 6. Instalación acero de refuerzo Columnas 5 y 6, se funden a nivel de Viga Cabezal.  Instalación de andamios de carga y plataforma , se instala acero de refuerzo Viga Cabezal y se funde con topes sísmicos y pedestales.</t>
    </r>
    <r>
      <rPr>
        <u/>
        <sz val="11"/>
        <rFont val="Arial"/>
        <family val="2"/>
      </rPr>
      <t xml:space="preserve">
</t>
    </r>
    <r>
      <rPr>
        <sz val="11"/>
        <rFont val="Arial"/>
        <family val="2"/>
      </rPr>
      <t xml:space="preserve">PILA 3: Se funde el núcleo de los Caissons 7 y 8 y la elevación de las columnas a nivel de la Viga cabezal. Instalación andamios de carga, plataforma y acero de refuerzo Viga cabezal,  se funde con topes sísmicos y pedestales.
PILA 4: Se funde el núcleo de los Caissons 9 y 10 y la Viga Cabezal con los topes sísmicos y los pedestales.
Se realiza demolición del cuerpo del Estribo 1 del puente PK21+840. Se funden pesestales.
ESTRIBO 2: Se construyen pedestales y topes sísmicos sobre área construida del Estribo 1 del Puente PK21+840.
</t>
    </r>
    <r>
      <rPr>
        <u/>
        <sz val="11"/>
        <rFont val="Arial"/>
        <family val="2"/>
      </rPr>
      <t xml:space="preserve">SUPERESTRUCTURA
</t>
    </r>
    <r>
      <rPr>
        <sz val="11"/>
        <rFont val="Arial"/>
        <family val="2"/>
      </rPr>
      <t>Escarificación de pedestales para instalar mortero de nivelación. Montaje del equipo lanza-vigas.</t>
    </r>
    <r>
      <rPr>
        <sz val="11"/>
        <color rgb="FFFF0000"/>
        <rFont val="Arial"/>
        <family val="2"/>
      </rPr>
      <t xml:space="preserve">
Vanos 1 y 2: Instalación de Vigas prefabricadas sobre apoyos de neopreno, construcción de diafragmas, instalación de pre-losas, acero de refuerzo de la losa y se funde. Vano 3: Instalación de Vigas sobre apoyos de neopreno, construcción de Diafragmas e instalación de pre-losas.</t>
    </r>
  </si>
  <si>
    <r>
      <rPr>
        <b/>
        <sz val="11"/>
        <color theme="1"/>
        <rFont val="Arial"/>
        <family val="2"/>
      </rPr>
      <t xml:space="preserve">PUENTE PK33+100 UF2.1 VIADUCTO SOBRE EL RÍO CAUCA TRAMO 1 VOLADIZOS. 
</t>
    </r>
    <r>
      <rPr>
        <b/>
        <u/>
        <sz val="11"/>
        <color theme="1"/>
        <rFont val="Arial"/>
        <family val="2"/>
      </rPr>
      <t>Costado Medellín:</t>
    </r>
    <r>
      <rPr>
        <b/>
        <sz val="11"/>
        <color theme="1"/>
        <rFont val="Arial"/>
        <family val="2"/>
      </rPr>
      <t xml:space="preserve"> </t>
    </r>
    <r>
      <rPr>
        <sz val="11"/>
        <color theme="1"/>
        <rFont val="Arial"/>
        <family val="2"/>
      </rPr>
      <t xml:space="preserve">Instalación de material rocoso de gran tamaño, para desviar el río hacia la márgen izquierda y poder trabajar en la Pila 1. Se protege el enrocado con sacos en geobags. Se termina la construcción de la plataforma y se inicia la instalación de equipo para perforación de caissons.  
</t>
    </r>
    <r>
      <rPr>
        <b/>
        <u/>
        <sz val="11"/>
        <color theme="1"/>
        <rFont val="Arial"/>
        <family val="2"/>
      </rPr>
      <t xml:space="preserve">Costado Santafe de Antioquia: </t>
    </r>
    <r>
      <rPr>
        <sz val="11"/>
        <color theme="1"/>
        <rFont val="Arial"/>
        <family val="2"/>
      </rPr>
      <t xml:space="preserve"> Instalación de material rocoso de gran tamaño para desviar el río hacia la márgen derecha y poder trabajar en la Pila 2. Se formó una isla por la zona interna del material rocoso y geobags de 3m de altura. Se protegen los geobags con bolsas de flexoconcreto.  Se realizó perforación en este sitio para definir profundidad de los Caissons. Se instala solado para instalación de tubería metálica para acceso a la isla Pila 2. Se instala bateria de 11 tubos en tubería metálica de 3m de diámetro, con atraque en concreto. Se instala el equipo de la Pilotiadora en la plataforma de la Pila 1, para dar inicio a la excavación de los Pilotes. En la excavación del primer pilote colapsa a 22 m de profundidad utilizando polímeros. Se realiza excavación del Pilote 30 a 37,50m utilizando bentonita y polímero PAC; y se instala el acero de refuerzo de núcleo y se funde. Adecuaciones para instalación de acero dado.
</t>
    </r>
    <r>
      <rPr>
        <u/>
        <sz val="11"/>
        <color theme="1"/>
        <rFont val="Arial"/>
        <family val="2"/>
      </rPr>
      <t xml:space="preserve">TRAMO 1 INFRAESTRUCTURA
</t>
    </r>
    <r>
      <rPr>
        <sz val="11"/>
        <color theme="1"/>
        <rFont val="Arial"/>
        <family val="2"/>
      </rPr>
      <t>ESTRIBO 1: Se excava y se funde el núcleo de los Pilotes 1 y 2 a un h= promedio efectivo de 21,2m.</t>
    </r>
    <r>
      <rPr>
        <sz val="11"/>
        <color rgb="FFFF0000"/>
        <rFont val="Arial"/>
        <family val="2"/>
      </rPr>
      <t xml:space="preserve"> </t>
    </r>
    <r>
      <rPr>
        <sz val="11"/>
        <rFont val="Arial"/>
        <family val="2"/>
      </rPr>
      <t>Excvavaciones y descabece de Pilotes. Instalación de solado, acero de refuerzo y encofrado de Viga cabezal y cuerpo del Estribo, se fundeViga cabezal. Encofrado tramo 1 del cuerpo del Estribo y se funde. Se instalan aisladores sísmicos para la Dovela sobre Estribo. Se instala acero de refuerzo Dovela sobre Estribo y se funde . se instalan ductos para cables de tensionamiento. Se funde tramo 1 muro epaldar y topes sísmicos.</t>
    </r>
    <r>
      <rPr>
        <sz val="11"/>
        <color theme="1"/>
        <rFont val="Arial"/>
        <family val="2"/>
      </rPr>
      <t xml:space="preserve">
PILA 1: Se excava y se funde el núcleo de los Pilotes: 3 ,  4,  5, 6,  7,  8, 9, 10,  11, 12,  13, 14,  15, 16, 17 y  18 a h= promedio efectivo de 26,0m.  Se realiza pruebas de integridad de los Pilotes y descabece. Instalación de solado y acero de refuerzo y encofrado  del  Dado. y se funde. Instalación acero de refuerzo y encofrado de pedestal, apoyo de los aisladores sísmicos y se funde incluyendo las pantallas temporales.</t>
    </r>
    <r>
      <rPr>
        <sz val="11"/>
        <color rgb="FFFF0000"/>
        <rFont val="Arial"/>
        <family val="2"/>
      </rPr>
      <t xml:space="preserve"> </t>
    </r>
    <r>
      <rPr>
        <sz val="11"/>
        <rFont val="Arial"/>
        <family val="2"/>
      </rPr>
      <t>Se instalan seis (6)aisladores sísmicos sobre pedestales. Instalación de grouting. 
PILA 2: Se excava y se funde el núcleo de los Pilotes: 19, 20, 21, 22, 23, 24, 25, 26, 27, 28, 29, 30, 31, 32, 33 y  34 a h= promedio efectivo de 30,0m.  Se realizan prueba</t>
    </r>
    <r>
      <rPr>
        <sz val="11"/>
        <color theme="1"/>
        <rFont val="Arial"/>
        <family val="2"/>
      </rPr>
      <t>s de integridad de los Pilotes. Se realiza descabece de pilotes, se instala solado e instalación de acero de refuerzo del Dado. Se funde dado con concreto de 28 MPa.</t>
    </r>
    <r>
      <rPr>
        <sz val="11"/>
        <rFont val="Arial"/>
        <family val="2"/>
      </rPr>
      <t xml:space="preserve"> Se instala acero de refuerzo y encofrado para elemento de apoyo de aisladores sísmicos y se funden</t>
    </r>
    <r>
      <rPr>
        <sz val="11"/>
        <color rgb="FFFF0000"/>
        <rFont val="Arial"/>
        <family val="2"/>
      </rPr>
      <t>.</t>
    </r>
    <r>
      <rPr>
        <sz val="11"/>
        <rFont val="Arial"/>
        <family val="2"/>
      </rPr>
      <t xml:space="preserve"> Instalación de tres (3) aisladores sísmicos sobre cada uno de los dos (2) pedestales. Instalación acero de refuerzo construcción pantallas temporales y se funden. </t>
    </r>
    <r>
      <rPr>
        <sz val="11"/>
        <color theme="1"/>
        <rFont val="Arial"/>
        <family val="2"/>
      </rPr>
      <t xml:space="preserve">Instalación de Torre Grua.
PILA 3: Se excava y se funde el núcleo de los Pilote: 35, 36,  37 y 38 a h= promedio efectivo de 28,0m . Se realizan pruebas de integridad de los Pilotes. Se realiza descabece de pilotes.  Instalación acero de refuerzo Dado y de la columna en H. Se funde Dado y Columna en H. Se instala acero de refuerzo y encofrado y se funde Viga Cabezal.
</t>
    </r>
    <r>
      <rPr>
        <u/>
        <sz val="11"/>
        <color theme="1"/>
        <rFont val="Arial"/>
        <family val="2"/>
      </rPr>
      <t xml:space="preserve">TRAMO 1  SUPETESTRUCTURA 
</t>
    </r>
    <r>
      <rPr>
        <sz val="11"/>
        <color rgb="FFFF0000"/>
        <rFont val="Arial"/>
        <family val="2"/>
      </rPr>
      <t>PILA 1: I</t>
    </r>
    <r>
      <rPr>
        <sz val="11"/>
        <rFont val="Arial"/>
        <family val="2"/>
      </rPr>
      <t xml:space="preserve">nstalación de plataforma para construcción de Dovela sobre Pila y Dovelas N°1. Se instala acero de refuerzo losa inferior, muros  y losa superior y se funde. </t>
    </r>
    <r>
      <rPr>
        <sz val="11"/>
        <color rgb="FFFF0000"/>
        <rFont val="Arial"/>
        <family val="2"/>
      </rPr>
      <t xml:space="preserve">
VOLADIZO 1: </t>
    </r>
    <r>
      <rPr>
        <sz val="11"/>
        <rFont val="Arial"/>
        <family val="2"/>
      </rPr>
      <t>A prtir del Estribo 1 se instala concreto de solado para construir a este nivel las dovelas 15, 14, 13, 12 y 11 del voladizo 1. Se instala acero de refuerzo de losa inferior y muros de estas Dovelas y se funde losa inferior y muros. Se instala plataforma y acero de refuerzo para losa superior y se funde Dovelas 15, 14, 13, 12 y 11. Se instalan andamios de carga y  plataforma  para Dovelas 2, 3, 4 y 5 en voladizo 1. Se instala acero de refuerzo losa inferior y muros y se funden losa inferior  y muros Instalación plataforma, acero de refuerzo de losa superior y se funden. Se instala plataforma , acero de refuerzo de losa inferior y muros Dovelas 6, 7 , 8, 9 y 10. Se funde losa inferior  y muros de estas Dovelas. Se instala plataforma y acero de refuerzo losa superior y se funden Dovelas 6, 7 y 8. Se instala plataforma, acero de refuerzo y ductos para losa superior Dovelas 9, 10 y 11 y se funden.</t>
    </r>
    <r>
      <rPr>
        <sz val="11"/>
        <color rgb="FFFF0000"/>
        <rFont val="Arial"/>
        <family val="2"/>
      </rPr>
      <t xml:space="preserve">
VOLADIZO 2: Se instala el carro de avance Dovelas  N°2., 3, 4, 5, 6, 7, 8 , 9 , 10 , 11 , 12, 13, 14, 15 y 16; se instala acero de refuerzo, ductos y se funden. Se instalan cables y se tensionan. </t>
    </r>
    <r>
      <rPr>
        <u/>
        <sz val="11"/>
        <color theme="1"/>
        <rFont val="Arial"/>
        <family val="2"/>
      </rPr>
      <t xml:space="preserve">
</t>
    </r>
    <r>
      <rPr>
        <sz val="11"/>
        <color rgb="FFFF0000"/>
        <rFont val="Arial"/>
        <family val="2"/>
      </rPr>
      <t xml:space="preserve">PILA 2: </t>
    </r>
    <r>
      <rPr>
        <sz val="11"/>
        <rFont val="Arial"/>
        <family val="2"/>
      </rPr>
      <t xml:space="preserve"> Instalación plataforma, acero de refuerzo y encofrado Dovela sobre Pila y Dovelas N°1 voladizos 3 y 4, se funde losa inferior,  muros y losa superior.</t>
    </r>
    <r>
      <rPr>
        <sz val="11"/>
        <color rgb="FFFF0000"/>
        <rFont val="Arial"/>
        <family val="2"/>
      </rPr>
      <t xml:space="preserve">  
VOLADIZO 4:</t>
    </r>
    <r>
      <rPr>
        <sz val="11"/>
        <rFont val="Arial"/>
        <family val="2"/>
      </rPr>
      <t xml:space="preserve"> Instalación de material para conformación de terraplén. Se instala concreto de solado sobre el terraplén conformado. Se  instala acero de refuerzo de la losa inferior y muros Dovelas 2 , 3 , 4 y 5. Se funde losa inferior y muros. Se instala plataforma y acero de refuerzo para losa superior  de estas Dovelas y se funden. Se instalan andamios de carga y plataforma, acero de refuerzo losa inferior y muros construcción de Dovelas 6, 7 8 , 9, 10 y 11; y se funden para el voladizo 4. Se instala plataforma para losa superior , acero de refuerzo y ductos de estas Dovelas y se funden. Se continúa con Dovelas  12 y 13, se instala acero de refuerzo losa iferior, muros y losa superior y se funden. Se instala paltaforma , acero de refuerzo de la losa inferior, muros y losa superior de las Dovelas 14, 15 y 16 y se funden. Se instala plataforma, encofrado,  acero de refuerzo, losa de piso y muros Dovelas 17 y 18. Se funde losa inferior, muros y losa superior. Se instala acero de refuerzo Dovela sobre Pila 3, se funde primer alzado. Instalación acero de refuerzo y encofrado topes sísmicos Dovela sobre Pila 3.</t>
    </r>
    <r>
      <rPr>
        <sz val="11"/>
        <color rgb="FFFF0000"/>
        <rFont val="Arial"/>
        <family val="2"/>
      </rPr>
      <t xml:space="preserve">
VOLADIZO 3: Se realiza el montaje del carro de avance, se instala acero de refuerzo, ductos y se funden las Dovelas 2, 3, 4, 5,  6, 7,  8, 9, 10, 11, 12, 13, 14, 15, 16 y 17;  se instalan cables y se tensionan para estas Dovelas. </t>
    </r>
  </si>
  <si>
    <r>
      <rPr>
        <b/>
        <sz val="11"/>
        <color theme="1"/>
        <rFont val="Arial"/>
        <family val="2"/>
      </rPr>
      <t>AMPLIACIÓN PUENTE N°1 QUEBRADA LA NEGRA . PK0+110 UF1.</t>
    </r>
    <r>
      <rPr>
        <sz val="11"/>
        <color theme="1"/>
        <rFont val="Arial"/>
        <family val="2"/>
      </rPr>
      <t xml:space="preserve">  El concesionario inicia actividades el 21 de julio de 2020.  Este Puente está conformado por 4 luces en Vigas postensadas para una luz total de 105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para retiro del tablero y los New Jersey existentente. En el vano entre ejes 4 y 5  se retiran las Vigas existentes para remplazarlas . Estas vigas se encuentran reparadas con fibra de carbono y con deformaciones permanentes, producto de un desplazamiento que sufrió el  Estribo eje 5 y fué intervenido por Inteisa S.A. En el Estribo eje 5  se remplazarán elementos como la Viga cabezal, pantalla y talón que se apoyará sobre  pilas existentes construidas po Inteisa en el año 2013</t>
    </r>
    <r>
      <rPr>
        <sz val="11"/>
        <color rgb="FFFF0000"/>
        <rFont val="Arial"/>
        <family val="2"/>
      </rPr>
      <t xml:space="preserve">. </t>
    </r>
    <r>
      <rPr>
        <sz val="11"/>
        <rFont val="Arial"/>
        <family val="2"/>
      </rPr>
      <t>Se realiza la demolición del Estribo y el retiro de las vigas existentes. Se realizan cortes de tablero vanos 2 y  3,  se retira tablero y New Jersey existenrtes. Se instala plataforma para construcción de voladizos, Stell Deck para losa y acero de refuerzo vano 3 y se funde.. Instalación acero de refuerzo y encofrado Viga Cabezal, cuerpo del Estribo, topes si´smicos y pedestales en el Estribo 2 y se funde sobre pilas existentes. Se instalan cuatro (4) vigas prefabricadas postensadas sobre apoyos de neopreno en el Vano 4, se construyen Diafragmas, se instala metal deck,  plataforma para voladizo, acero de refuerzo de la losa  y se funde  Vano 4. Para el Vano 1, se realiza corte y retiro de la losa existente, instalación de plataforma para voladizos, Steel Deck y acero de refuerzo de la losa y se funde. En el Vano 2 se realizan cortes para retiro del tablero, se retira tablero y New Jersey. Se instala plataforma para voladizos, metal deck, acero de refuerzo de la losa y se funde</t>
    </r>
    <r>
      <rPr>
        <sz val="11"/>
        <color rgb="FFFF0000"/>
        <rFont val="Arial"/>
        <family val="2"/>
      </rPr>
      <t xml:space="preserve">. </t>
    </r>
    <r>
      <rPr>
        <sz val="11"/>
        <rFont val="Arial"/>
        <family val="2"/>
      </rPr>
      <t>Perforaciones e instalación de platinas 5/8", pernnos, parales IPE-220, tubo D=4" baranda vehicular ambos costados. Aplicación de base anticorrociva y pintura epóxica en baranda costado izquierdo y derecho. Se realizan perforaciones e instalación de platinas y desviadores para reforzamiento de Vigas  en Vano 1  Vigas 1 y 4,  Vano 2  Viga 8, Vano 3 Viga 12. Se instalan cables y se tensionan.
Se instala carpeta asfáltica de rodadura. Ampliación terminada.</t>
    </r>
  </si>
  <si>
    <r>
      <rPr>
        <b/>
        <sz val="11"/>
        <color theme="1"/>
        <rFont val="Arial"/>
        <family val="2"/>
      </rPr>
      <t>AMPLIACIÓN PUENTE N°11 QUEBRADA LA RONCHA . PK8+790 UF1.</t>
    </r>
    <r>
      <rPr>
        <sz val="11"/>
        <color theme="1"/>
        <rFont val="Arial"/>
        <family val="2"/>
      </rPr>
      <t xml:space="preserve"> </t>
    </r>
    <r>
      <rPr>
        <sz val="11"/>
        <color rgb="FF00B0F0"/>
        <rFont val="Arial"/>
        <family val="2"/>
      </rPr>
      <t xml:space="preserve"> </t>
    </r>
    <r>
      <rPr>
        <sz val="11"/>
        <rFont val="Arial"/>
        <family val="2"/>
      </rPr>
      <t xml:space="preserve">El concesionario inicia actividades el 10 de septiembre de 2020. </t>
    </r>
    <r>
      <rPr>
        <sz val="11"/>
        <color theme="1"/>
        <rFont val="Arial"/>
        <family val="2"/>
      </rPr>
      <t xml:space="preserve"> Este Puente está conformado por 2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Se realiza demolición de tablero sobre Vigas. En los vanos 1 y 2 se instala metal deck, formaleta para voladizos, acero de refuerzo de la losas y se funden.</t>
    </r>
    <r>
      <rPr>
        <sz val="11"/>
        <color rgb="FFFF0000"/>
        <rFont val="Arial"/>
        <family val="2"/>
      </rPr>
      <t xml:space="preserve"> Inicia instalación de baranda metálica. Frente Inactivo.</t>
    </r>
  </si>
  <si>
    <r>
      <rPr>
        <b/>
        <sz val="11"/>
        <color theme="1"/>
        <rFont val="Arial"/>
        <family val="2"/>
      </rPr>
      <t xml:space="preserve">AMPLIACIÓN PUENTE N°9 QUEBRADA SAN GREGORIO . </t>
    </r>
    <r>
      <rPr>
        <b/>
        <sz val="11"/>
        <rFont val="Arial"/>
        <family val="2"/>
      </rPr>
      <t>PK7+960 UF1.</t>
    </r>
    <r>
      <rPr>
        <sz val="11"/>
        <rFont val="Arial"/>
        <family val="2"/>
      </rPr>
      <t xml:space="preserve">  El concesionario inicia actividades el 8 de octubre de 2020.  Este Puente está conformado por 4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Se realiza retiro de carpeta asfáltica existente mediante fresado. Perforaciones a la losa existente con saca núcleos y cortes en la losa de aproximadamente 1,80X3,50 m  para retiro del tablero y los New Jersey existentente.  Se realiza retiro del tablero y New Jersey en los Vanos 5, 4 ,3, 2 y 1. Demolición de tablero sobre Vigas y encofrado realce de Vigas</t>
    </r>
    <r>
      <rPr>
        <sz val="11"/>
        <color rgb="FFFF0000"/>
        <rFont val="Arial"/>
        <family val="2"/>
      </rPr>
      <t>. Instalación de plataforma para voladizos, metal-deck, acero de refuerzo de la losa vanos 1, 2, 3 y 5 y se funden. Instalación de plataforma para voladizos, metaldeck y acro de refuerzo losa vano 4.</t>
    </r>
  </si>
  <si>
    <r>
      <rPr>
        <b/>
        <sz val="11"/>
        <color theme="1"/>
        <rFont val="Arial"/>
        <family val="2"/>
      </rPr>
      <t xml:space="preserve">AMPLIACIÓN PUENTE N°6 QUEBRADA LA POTRERA . </t>
    </r>
    <r>
      <rPr>
        <b/>
        <sz val="11"/>
        <rFont val="Arial"/>
        <family val="2"/>
      </rPr>
      <t>PK5+538 UF1.</t>
    </r>
    <r>
      <rPr>
        <sz val="11"/>
        <rFont val="Arial"/>
        <family val="2"/>
      </rPr>
      <t xml:space="preserve">  El concesionario inicia actividades el 18 de enero de 2021.  Este Puente está conformado por 6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existententes.  Se realiza demolición y retiro de defensas  tipo New Jersey por ambos costados y retiro de tablero en el vanos 6, 5 y 4.</t>
    </r>
  </si>
  <si>
    <r>
      <rPr>
        <b/>
        <sz val="11"/>
        <color theme="1"/>
        <rFont val="Arial"/>
        <family val="2"/>
      </rPr>
      <t xml:space="preserve">AMPLIACIÓN PUENTE N°21 QUEBRADA LA GUARACÚ I . </t>
    </r>
    <r>
      <rPr>
        <b/>
        <sz val="11"/>
        <rFont val="Arial"/>
        <family val="2"/>
      </rPr>
      <t>PK16+130 UF1.</t>
    </r>
    <r>
      <rPr>
        <sz val="11"/>
        <rFont val="Arial"/>
        <family val="2"/>
      </rPr>
      <t xml:space="preserve">  El concesionario inicia actividades el 13 de enero de 2021.  Este Puente está conformado por 4 luces en Vigas postensada La sección está conformada por 4 Vigas sobre la cual se apoya una losa de 20 cm de espesor y un ancho de tablero de 9,08 m. La luz del Puente son aproximadamente 80,00 metros.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existententes.  Se realiza demolición y retiro de defensas  tipo New Jersey por ambos costados y retiro de tablero en el vanos 1, 2, 3 Y 4. Se está realizando la demolición del tablero sobre las Vigas existentes.</t>
    </r>
  </si>
  <si>
    <t>Ampliación Puente 6  La Potrera UF1</t>
  </si>
  <si>
    <t>Ampliación Puente 21  La Guaracú UF1</t>
  </si>
  <si>
    <t>Puente PK 4+500 UF 1. ESTRIBO 2. Instalación de concreto Viga Cabezal.</t>
  </si>
  <si>
    <t>Puente PK 4+500 UF 1.  ESTRIBO 2.Se funde Viga Cabezal.</t>
  </si>
  <si>
    <t>Puente PK 6+240 UF 1- ESTRIBO 2-2'. Instalación dacero de refuerzo losa de complementaria.</t>
  </si>
  <si>
    <t>Puente PK 6+900 UF 1- . Instalación acero de refuerzo muro complementario ESTRIBO 1.</t>
  </si>
  <si>
    <t>Puente PK 6+900 UF 1.  Demolición bloques de concreto Pila 1.</t>
  </si>
  <si>
    <t>Puente PK 8+705 UF 1-  Instalación acero de refuerzo y encofrado barreras New Jersey, calzada derecha.</t>
  </si>
  <si>
    <t>Puente PK 8+705 UF 1- Se funde módulo New Jersey, calzada derecha.</t>
  </si>
  <si>
    <t>Puente PK 8+800 UF 1- Vista panorámica, calzada derecha.</t>
  </si>
  <si>
    <t>Puente PK 8+800 UF 1-  Instalación de plataforma y acero de refuerzo voladizo vano 3 y 4 costado derecho, calzada derecha.</t>
  </si>
  <si>
    <t>Puente PK 9+150 UF 1-  Instalación de concreto módulos New Jersey, costado izquierdo.</t>
  </si>
  <si>
    <t>Puente PK 9+150 UF 1- Vista panorámica desde PK menores.</t>
  </si>
  <si>
    <t>Puente PK 9+400 UF 1- PILA 2. Encofrado apoyo losa cimbra para Viga Cabezal.</t>
  </si>
  <si>
    <t>Puente PK 9+400 UF 1- ESTRIBO 2. Encofrado prolongación de aleta izquierda.</t>
  </si>
  <si>
    <t>Puente PK 9+500 UF 1-  PILA 1. Se funde alzado 3 columna 3 y 4, continua instalación acero de refuerzo.</t>
  </si>
  <si>
    <t>Puente PK 9+500 UF 1- ESTRIBO 1. Instalación acero de refuerzo muro lateral derecho.</t>
  </si>
  <si>
    <t>Puente PK 9+800 UF 1- ESTRIBO 2. Instalación acero de refuerzo alzado 2 aleta izquierda.</t>
  </si>
  <si>
    <t>Puente PK 9+800 UF 1- ESTRIBO 2. Se funde ménsula intermedia.</t>
  </si>
  <si>
    <t>Puente PK 9+900 UF 1- ESTRIBO 1. Adecuación de area para instalación concreto solado.</t>
  </si>
  <si>
    <t>Puente PK 9+900 UF 1-   ESTRIBO 2. Adecuación de area y perforaciones.</t>
  </si>
  <si>
    <t>Puente PK 11+110 UF 1.  ESTRIBO 1A. Instalación acero de refuerzo muro espaldar, se funde viga cabezal.</t>
  </si>
  <si>
    <t>Puente PK 11+110 UF 1-  Instalación plataforma para voladizos costado izquierdo vano 8 y 9.</t>
  </si>
  <si>
    <t>Puente PK 20+380 UF2.1. - Corte y excavación mecánica para módulo 1 de muro contención Estribo 1.</t>
  </si>
  <si>
    <t>Puente PK 20+380 UF2.1. - ESTRIBO 1. Se funde zapata módulo 3, encofrado alzado 1 de vastago muro.</t>
  </si>
  <si>
    <t>Puente PK21+700 UF2.1. .Instalación pre-losas y acero de refuerzo diafragma vano 3 Pila2.</t>
  </si>
  <si>
    <t>Puente PK21+700 UF2.1. Vista panorámica desde PK menores.</t>
  </si>
  <si>
    <t>Puente PK 33+100 UF 2.1 - TRAMO 1 VOLADIZOS-  Instalación de cables para tesado Dovela N°18- voladizo 3 , Lado Santafe.</t>
  </si>
  <si>
    <t>Ampliación Puente N°3 PK2+430 UF1 Quebrada La Cola. Vista panorámica desde PK mayores.</t>
  </si>
  <si>
    <t>Ampliación Puente N°3 PK2+430 UF1 Quebrada La Cola.  Baranda vehicular, costado izquierdo</t>
  </si>
  <si>
    <t>Ampliación Puente N°4 PK2+600 UF1 Quebrada La Nuez.  Acabados finales baranda vehicular</t>
  </si>
  <si>
    <t>Ampliación Puente N°4 PK2+600 UF1 Quebrada La Nuez.  Vista panorámica desde PK mayores.</t>
  </si>
  <si>
    <t>Ampliación Puente N°5 PK3+183 UF1 Quebrada La Causala. Perforaciones para instalación de parales, costado derecho.</t>
  </si>
  <si>
    <t>Ampliación Puente N°5 PK3+183 UF1 Quebrada La Causala.  Perforaciones para instalación de parales, costado derecho.</t>
  </si>
  <si>
    <t>Ampliación Puente N°11 PK8+790 UF1 Quebrada La Roncha.  Demolición de tope sísmico costado derecho para instalación de platinas.</t>
  </si>
  <si>
    <t>Ampliación Puente N°11 PK8+790 UF1 Quebrada La Roncha.  Demolición de tope sísmico costado izquierdo para instalación de platinas.</t>
  </si>
  <si>
    <t>Ampliación Puente N°9 PK7+960 UF1  San Gregorio.   Acero instalado losavano 3.</t>
  </si>
  <si>
    <t>Ampliación Puente N°9 PK7+960 UF1  San Gregorio.   Se funde losa y desencofrado bordillo, vano 3.</t>
  </si>
  <si>
    <t>Ampliación Puente N°2 PK2+100 UF1  La Volcana.  Instalación acero de refuerzo nueva barrera New Jersey entrada puente lado Medellín costado izquierdo</t>
  </si>
  <si>
    <t>Ampliación Puente N°2 PK2+100 UF1  La Volcana.   Instalación acero de refuerzo nueva barrera New Jersey entrada puente lado Medellín costado izquierdo</t>
  </si>
  <si>
    <t>Ampliación Puente N°6 PK5+538 UF2.1  La Potrera.    Corte e izaje de tablero, vano 4.</t>
  </si>
  <si>
    <t>Ampliación Puente N°21 PK16+130 UF2.1  Quebrada La Guaracú I.  Retiro de tablero, New Jersey  y tablero sobre Vigas en vanos 1, 2, 3 y 4.</t>
  </si>
  <si>
    <t>En este periodo el concesionario continuó con las siguientes actividades:
En Portal Medellín (PK0+804)-UF3.1B,  El día 12 de agosto de 2020, se terminó con la excavación, sección completa del  túnel principal, en el PK2+980,3; L acumulada=2,176,3 m a origen. También se terminó las instalación de concreto 25 MPa (sin fibra) para revestimiento en el K0+870 a K0+804 (con observaciones de calidad oficio-EPS4G-00087-20); Acumulada=2.176,30 m. Se continuó con la instalación de drenajes  de D= 400 mm, con tuberías perforadas Novafort-PAVCO, entre abscisas PK2+980,30 a PK2+470 Hastial Derecho y PK2+980,30 a PK2+470 Hastial izquierdo.
Se evidencio la instalación de concreto  de f´c=25 MPa, con solera plana en PK0+850 a PK0+880 (Hastial Derecho e Izquierdo) y contraboveda, entre los PK0+804  a PK0+850 (Hastial derecho). 
En el periodo, la ventilación se esta ejecutando en forma natural. También, se evidenció que se continua con el desmontaje de la PTAR; el vertimiento de la aguas de infiltración, se esta realizando por los nuevos drenajes D=400 mm y la cuneta de drenaje del túnel nuevo;  la cual descarga en las piscinas de la PTAR Portal santa Fe y posteriormente en la quebrada LA FRISOLA.
Se evidenció que continúan las infiltraciones con menor caudal; por lo anterior, en visitas la residencia de túneles de la interventoría , se le ratificó  en obra a los residentes constructores, la solicitud de continuar con el monitoreo de caudales y el control y encausamiento adecuado (construcción y mantenimiento de cunetas), tanto de las aguas de infiltración como de perforación de las galerías, además del mantenimiento permanente que se le debe ejecutar a la rasante actual; ya que ésta sigue presentando baches llenos de agua y desniveles pronunciados. Igualmente se le informó nuevamente al concesionario que debe relanzar concreto en los "PATEROS"  que están con escaso concreto de sostenimiento.</t>
  </si>
  <si>
    <r>
      <t xml:space="preserve">En el Portal Santa Fe de Antioquia (PK5+410)-UF3.1B. </t>
    </r>
    <r>
      <rPr>
        <b/>
        <sz val="11"/>
        <rFont val="Arial"/>
        <family val="2"/>
      </rPr>
      <t xml:space="preserve"> </t>
    </r>
    <r>
      <rPr>
        <sz val="11"/>
        <rFont val="Arial"/>
        <family val="2"/>
      </rPr>
      <t>El día 12 de agosto de 2020, se terminó con la excavación, sección completa del  túnel principal, en el PK2+980,3; L acumulada=2.429,7m a origen,  En el periodo informado, se terminó la instalación de concreto del revestimiento de  f'c=25 MPa, a los 28 días (sin fibra),  avanzó entre las abscisas PK2+980,30 hasta el PK5+410, Lacumulada=2429,70 m, la instalación de calibradores L= 20 cm (SD-1), en malla tresbolillo con espaciamiento longitudinal (L)=1,50 y transversal (T)=2m, hasta la abscisa PK5+410 y la instalación de drenajes  de D= 400 mm , con tuberías perforadas Novafort, entre las abscisas PK2+980,30 hasta PK5+410  Hastial Derecho, y desde el PK2+980,30 hasta  PK5+230 Hastial izquierdo .
Se evidencia instalación de concreto para solera plana en terreno tipo SC-4R, entre los PK3+105-PK3+143, en Tipo SC-3R  entre los PK4+337,5 al PK4+313,5, y en Tipo SC-2R entre los PK4+556,5 al PK4+565,4 y PK4+633 al PK4+651.
Se evidencia construcción de caz de residuos peligrosos del PK 3+160 al PK3+400. Se evidencia instalación de ductos eléctricos de baja tensión del PK 3+150 al
PK3+670.
Por otro lado continúan las infiltraciones con menor caudal, e infiltraciones intensas localizadas sin control alguno; por lo anterior, en visitas la residencia de túneles de la interventoría , se le ratificó  en obra a los residentes constructores, la solicitud de continuar con el monitoreo de caudales y el control y encausamiento adecuado (construcción adecuada de cunetas), tanto de las aguas de infiltración como de perforación del túnel (Galerías); además del mantenimiento permanente que se le debe ejecutar a la rasante actual; ya que ésta presenta baches llenos de agua y desniveles pronunciados. Igualmente se le informó nuevamente al concesionario, que debe relanzar concreto en los "PATEROS"  que están con escaso concreto de sostenimiento.</t>
    </r>
  </si>
  <si>
    <t>De acuerdo con el programa de trabajo presentado por el concesionario para la UF3.1.D, el concesionario continuó actividades de instalación del revestimiento (con observaciones de calidad oficio-EPS4G-00087-20) y continuó con la construcción drenajes D=400 mm, en túnel principal, Portal Santa Fe, sin atrasos evidentes.</t>
  </si>
  <si>
    <t>En  Galería de Conexión Peatonal No 2 (2+165-Tunel nuevo):  Se termino la excavación de la galería desde el túnel nuevo (Cale), avanzó en terrenos con sostenimiento Tipo SG- II,sección completa, en el PK0+085,4. Ltotal acumulada de excavación = 92,4 m; éste avance esta adelantado,  teniendo en cuenta el programa de obra actualizado, el cual contempla el  inicio de excavación, el día 21 de enero de 2021.
En  Galería de Conexión Peatonal No 3 (2+675-Tunel nuevo): Se termino la excavación de la galería desde el túnel nuevo (Cale), avanzó en terrenos con sostenimiento Tipo SG- II,sección completa, en el PK0+081,1. Ltotal acumulada de excavación = 86,6 m; éste avance esta adelantado,  teniendo en cuenta el programa de obra actualizado, el cual contempla el  inicio de excavación, el día 30 de diciembre de 2021.
En  Galería de Conexión Vehicular No 2 (3+165-Tunel nuevo):  Se termino la excavación de la galería desde el túnel nuevo (Cale), avanzó en terrenos con sostenimiento Tipo SG- II,sección completa, en el PK0+074,6. Ltotal acumulada de excavación = 80,6 m; éste avance esta adelantado,  teniendo en cuenta el programa de obra actualizado, el cual contempla el  inicio de excavación, el día 30 de diciembre de 2020.
En  Galería de Conexión Peatonal No 4 (3+645-Tunel nuevo):  Se terminó la excavación de la galería desde el túnel nuevo (cale), avanzó en terrenos con sostenimiento Tipo SG- I,sección completa, en el PK0+069,7. L total acumulada de excavación =75,7 m a origen; éste avance esta adelantado,  teniendo en cuenta el programa de obra actualizado, el cual contempla el  inicio de excavación, el día 26 de enero de 2021.
En  Galería de Conexión Peatonal No 5 (4+050-Tunel nuevo):  Se terminó la excavación de la galería desde el túnel nuevo (Cale), avanzó en terrenos con sostenimiento Tipo SG- II,sección completa, en el PK0+88,60. L total acumulada de excavación =96,10 m; éste avance esta adelantado,  teniendo en cuenta el programa de obra actualizado, el cual contempla el  inicio de excavación, el día 18 de febrero de 2021.
En  Galería de Conexión Vehicular No 3 (4+445- Túnel nuevo),  Se terminó la excavación de la galería desde el túnel nuevo (Cale), avanzó en terrenos con sostenimiento Tipo SG- II,sección completa, en el PK0+110,40. L total acumulada de excavación =114,80 m; éste avance esta adelantado,  teniendo en cuenta el programa de obra actualizado, el cual contempla el  inicio de excavación, el día 12 de marzo de 2021.
En  Galería de Conexión Peatonal No 6 (4+940- Túnel nuevo) , Se Terminó la excavación desde el túnel nuevo, en terrenos con sostenimiento Tipo SG- II, sección completa, en el PK0+136,50. L total acumulada de excavación = 140,50 m, éste avance esta adelantado,  teniendo en cuenta el programa de obra actualizado, el cual contempla el  inicio de excavación, el día 14 abril de 2021.
En  Galería de Conexión Vehicular No 1 (1+695- Túnel nuevo). Se Terminó la excavación desde el túnel nuevo, en terrenos con sostenimiento Tipo SG- II,sección completa, en el PK0+093,20. L total acumulada de excavación = 100,20 m, éste avance esta adelantado,  teniendo en cuenta el programa de obra actualizado, el cual contempla el  inicio de excavación, el día 17 marzo de 2021.
En Galería Peatonal No 1 (1+230- Túnel nuevo). Se terminó la excavación desde el túnel nuevo (Cale), en terrenos con sostenimiento Tipo SG- II, sección completa, en el PK0+092,2- Ltotal acumulada de excavación = 101,4 m; éste avance esta adelantado,  teniendo en cuenta el programa de obra actualizado, el cual contempla el  inicio de excavación, el día 27 de abril de 2021.</t>
  </si>
  <si>
    <r>
      <rPr>
        <b/>
        <sz val="12"/>
        <rFont val="Arial"/>
        <family val="2"/>
      </rPr>
      <t>Portal Santa Fe - Segundo Tubo Túnel de Occidente</t>
    </r>
    <r>
      <rPr>
        <sz val="12"/>
        <rFont val="Arial"/>
        <family val="2"/>
      </rPr>
      <t xml:space="preserve">
Actividades de Instalación del revestimiento, Instalación de drenaje D=400 mm, con tubería perforada Novafort-PAVCO, Instalación concreto para soleras planas 25MPa, construcción de caz de residuos peligrosos e instalación tramo de ductos para redes eléctricas MT y telecomunicaciones. Portal Santa Fe.</t>
    </r>
  </si>
  <si>
    <r>
      <t xml:space="preserve">Galerías de conexión peatonal y vehicular - segundo tubo Túnel Occidente
</t>
    </r>
    <r>
      <rPr>
        <sz val="12"/>
        <rFont val="Arial"/>
        <family val="2"/>
      </rPr>
      <t>Actividades de construcción de "muros tape" en galerías.</t>
    </r>
  </si>
  <si>
    <t xml:space="preserve"> PK2+320 - UF3.1D -Excavación para construcción de dren colector de Ø = 400 mm. Portal Medellín (hastial derecho).</t>
  </si>
  <si>
    <t xml:space="preserve"> PK0+804 - UF3.1D - Instalación de malla electrosoldada para lanzado de concreto en túnel falso. Portal Medellín.</t>
  </si>
  <si>
    <t xml:space="preserve"> PK2+300- UF3.1D - Relanzado de concreto de revestimiento en zona de pateros. Portal Medellín.</t>
  </si>
  <si>
    <t xml:space="preserve">  PK2+020 - UF3.1D -Excavación para construcción de dren colector de Ø = 400 mm. Portal Medellín (hastial derecho).</t>
  </si>
  <si>
    <t xml:space="preserve"> PK2+470 - UF3.1D - Construcción de dren colector de Ø = 400 mm. Portal Medellín (hastial izquierdo).</t>
  </si>
  <si>
    <t xml:space="preserve"> PK2+470 - UF3.1D - Construcción de dren colector de Ø = 400 mm. Portal Medellín (hastial derecho).</t>
  </si>
  <si>
    <t xml:space="preserve"> PK3+030 - PK3+100 - UF3.1D - Instalación de formaleta para vaciado de ductos media tensión 4Ø16". Portal Santa Fe (hastial derecho).</t>
  </si>
  <si>
    <t xml:space="preserve"> PK5+230 -  UF3.1D - Instalación de dren colector de Ø= 400 mm. Portal Santa Fe (hastial derecho).</t>
  </si>
  <si>
    <t xml:space="preserve"> PK3+145 - PK 3+390 - UF3.1D - Instalación CAZ  de residuos contaminantes Ø= 300 mm Portal Santa Fe (hastial izquierdo).</t>
  </si>
  <si>
    <t>PK3+030 - PK3+100 - UF3.1D - Instalación de acero de refuerzo para ductos baja tensión. Portal Santa Fe (hastial derecho).</t>
  </si>
  <si>
    <t xml:space="preserve"> PK3+150 - UF3.1D - Instalación de acero de refuerzo para ductos baja tensión. Portal Santa Fe (hastial izquierdo).</t>
  </si>
  <si>
    <t xml:space="preserve"> PK3+145 - PK 3+390 - UF3.1D - Instalación prefabricado, canal de recolección residuos contaminantes, hastial izquierdo. Portal Santa Fe.</t>
  </si>
  <si>
    <t>PK3+145 - PK 3+390 - UF3.1D - verificación de diámetro del CAZ  de residuos contaminantes Ø= 300 mm Portal Santa Fe (hastial izquierdo).</t>
  </si>
  <si>
    <t>PK5+410 - UF3.1D - Concreto lanzado 25 MPa sin fibra para revestimiento completo (finalización revestimiento), sección sostenimiento tipo SD-1. Portal Santa Fe.</t>
  </si>
  <si>
    <r>
      <rPr>
        <b/>
        <sz val="11"/>
        <rFont val="Calibri"/>
        <family val="2"/>
        <scheme val="minor"/>
      </rPr>
      <t>PK14+470 A PK14+700 ACT 24.</t>
    </r>
    <r>
      <rPr>
        <sz val="11"/>
        <rFont val="Calibri"/>
        <family val="2"/>
        <scheme val="minor"/>
      </rPr>
      <t xml:space="preserve"> Instalación de conductor eléctrico, Triplex No 2 Triplex No 4, cable cubierto compacto 266,8 para red trifásica 4 hilos y templetes sencillos RA6-001 y estructuras RA2-303, RA2-302, RA4-003.</t>
    </r>
  </si>
  <si>
    <r>
      <t xml:space="preserve">PK14+470 A PK14+700 ACT 24. </t>
    </r>
    <r>
      <rPr>
        <sz val="10"/>
        <color theme="1"/>
        <rFont val="Calibri"/>
        <family val="2"/>
        <scheme val="minor"/>
      </rPr>
      <t>Instalación de conductor eléctrico, Triplex No 2 Triplex No 4, cable cubierto compacto 266,8 para red trifásica 4 hilos y templetes sencillos RA6-001 y estructuras RA2-303, RA2-302, RA4-003.</t>
    </r>
  </si>
  <si>
    <r>
      <rPr>
        <b/>
        <sz val="10"/>
        <rFont val="Calibri"/>
        <family val="2"/>
        <scheme val="minor"/>
      </rPr>
      <t xml:space="preserve">PK14+470 A PK14+700 ACT 24. </t>
    </r>
    <r>
      <rPr>
        <sz val="10"/>
        <rFont val="Calibri"/>
        <family val="2"/>
        <scheme val="minor"/>
      </rPr>
      <t>Instalación de conductor eléctrico, Triplex No 2 Triplex No 4, cable cubierto compacto 266,8 para red trifásica 4 hilos y templetes sencillos RA6-001 y estructuras RA2-303, RA2-302, RA4-003.</t>
    </r>
  </si>
  <si>
    <r>
      <rPr>
        <b/>
        <sz val="10"/>
        <rFont val="Calibri"/>
        <family val="2"/>
        <scheme val="minor"/>
      </rPr>
      <t>PK14+470 A PK14+700 ACT 24.</t>
    </r>
    <r>
      <rPr>
        <sz val="10"/>
        <rFont val="Calibri"/>
        <family val="2"/>
        <scheme val="minor"/>
      </rPr>
      <t xml:space="preserve"> Retiro de postes de concreto de 9m alumbrado publico y de 12 m red de trifásica.</t>
    </r>
  </si>
  <si>
    <r>
      <rPr>
        <b/>
        <sz val="10"/>
        <color theme="1"/>
        <rFont val="Calibri"/>
        <family val="2"/>
        <scheme val="minor"/>
      </rPr>
      <t xml:space="preserve">PK14+470 A PK14+700 ACT 24. </t>
    </r>
    <r>
      <rPr>
        <sz val="10"/>
        <color theme="1"/>
        <rFont val="Calibri"/>
        <family val="2"/>
        <scheme val="minor"/>
      </rPr>
      <t>Retiro de postes de concreto de 9m alumbrado publico y de 12 m red de trifásica.</t>
    </r>
  </si>
  <si>
    <t>En la UF 1: El concesionario en este periodo ejecuto las siguientes actividades: En recorrido de inspección de interventoría, se  evidenció que el concesionario, en el  PK14+470 a PK14+700 ACT 24, continuó con la  Instalación de conductor eléctrico, Triplex No 2 Triplex No 4, cable cubierto compacto 266,8 para red trifásica 4 hilos y templetes sencillos RA6-001 y estructuras RA2-303, RA2-302, RA4-003.PK14+470 A PK14+700 ACT 24, y también continuó con el retiro de postes de concreto de 9m alumbrado publico y de 12 m red de trifásica.
En el periodo se ejecuto la liberación de cantidades de obra No 172, en la UF-2  Act 24, entre el concesionario , la interventoria y el subcontratista.
Avance a la fecha UF1: Redes Secas 96%
En la UF3: El concesionario en este periodo ejecuto las siguientes actividades:  En recorrido de inspección de interventoría, se  evidenció que el concesionario, no ejecutó actividades en este frente de obra activo.
Avance a la fecha UF3: Redes Secas 97%.</t>
  </si>
  <si>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t>
    </r>
  </si>
  <si>
    <t>En la UF 1 : En el periodo informado,  En recorrido de inspección de interventoría, se evidenció que el concesionario,  no ejecutó actividades de traslado de redes húmedas.
En la UF 3 : En el periodo informado,  En recorrido de inspección de interventoría, se evidenció que el concesionario,  no ejecutó actividades de traslado de redes húmedas.
Avance a la fecha UF1: Redes húmedas : 95%.
Avance a la fecha UF3: Redes húmedas : 98,0%.</t>
  </si>
  <si>
    <t>El concesionario no realizó nnguna actividad en el Traslado de Redes Húmedas esta semana en la UF2.1</t>
  </si>
  <si>
    <t>Liberación N°172 de cantidades de obra ejecutada Actuaciones 48 y 49:  Poste en concreto 12m- 1050 Kgf, para traslado de red trifásica  de 13. 2 KV. 266.2 cable desnudo, instalación de herrajes y retenidas, traslado de fibra óptica, Actuación 49 PK30+500 al PK30+700. En la Actuacón 48 se instalan dos (2) postes en concreto de 12mx1050 Kgf. en el PK30+300 y PK30+260.</t>
  </si>
  <si>
    <r>
      <rPr>
        <b/>
        <sz val="10"/>
        <rFont val="Calibri"/>
        <family val="2"/>
        <scheme val="minor"/>
      </rPr>
      <t>PK 30+600 CI UF2.1-Actuación 49.</t>
    </r>
    <r>
      <rPr>
        <sz val="10"/>
        <rFont val="Calibri"/>
        <family val="2"/>
        <scheme val="minor"/>
      </rPr>
      <t xml:space="preserve"> Instalación poste en concreto 12mx1050 Kgf. Herrajes y retenidas, </t>
    </r>
  </si>
  <si>
    <r>
      <rPr>
        <b/>
        <sz val="10"/>
        <color theme="1"/>
        <rFont val="Calibri"/>
        <family val="2"/>
        <scheme val="minor"/>
      </rPr>
      <t>PK 30+600 CI UF2.1- Actuación 49.</t>
    </r>
    <r>
      <rPr>
        <sz val="10"/>
        <color theme="1"/>
        <rFont val="Calibri"/>
        <family val="2"/>
        <scheme val="minor"/>
      </rPr>
      <t xml:space="preserve"> Instalación poste en concreto 12mx1050 Kgf. Herrajes y retenidas.</t>
    </r>
  </si>
  <si>
    <t>Seguimiento a oficina móvil 1 de atención al usuario.</t>
  </si>
  <si>
    <t>Programa 2. Capacitación personal vinculado al proyecto.</t>
  </si>
  <si>
    <t>Capacitación a personal vinculado al proyecto.</t>
  </si>
  <si>
    <t>Atención al compromiso de revisión de pozos sépticos de la comunidad de la vereda Naranjal , acordado en reunión de comité de participación.</t>
  </si>
  <si>
    <t xml:space="preserve">Reunión de mesa de concertación de movilidad, con la comunidad del corregimiento San Sebastián de Palmitas. </t>
  </si>
  <si>
    <t xml:space="preserve">Sensibilización a los usuarios de la vía en temas relacionados con movilidad y cultura vial. </t>
  </si>
  <si>
    <t>Consultas Previas</t>
  </si>
  <si>
    <t>Visita de seguimiento a la construcción de las viviendas de reubicación del CCCN Tafetanes, en compañía de la junta directiva del CCCN.</t>
  </si>
  <si>
    <t>Visita de verificación al estado de las vías de acceso del CCCN La Puerta y Guaymaral, medición de kilómetros para mejoramiento de la vía según acuerdo.</t>
  </si>
  <si>
    <t>Visita para recolección de datos de los propietarios de viviendas del CCCN Tafetanes que serán reubicados, para tramitar procesos de instalación de servicios públicos con EPM en el predio a reasentar.</t>
  </si>
  <si>
    <t>Visita de seguimiento por parte de la Autoridad Nacional de Licencias Ambientales (ANLA),  a la licencia 0606.</t>
  </si>
  <si>
    <t>4,5/02/2021</t>
  </si>
  <si>
    <t>Lugar: Vereda La Noque UF 4, Seguimiento oficina móvil 1 de atención al usuario.</t>
  </si>
  <si>
    <t>Lugar: CCO Santa fe de Antioquia, Capacitación personal vinculado al proyecto.</t>
  </si>
  <si>
    <t>Lugar: Vereda Naranjal, Atención a compromiso de revisión de pozos sépticos, compromiso de la reunión de comité de participación.</t>
  </si>
  <si>
    <t>Lugar: Vereda La Aldea, Reunión mesa de concertación de movilidad.</t>
  </si>
  <si>
    <t>Lugar: Corregimiento de Manglar, sensibilización a usuarios de la vía en temas relacionados con movilidad y cultura vial.</t>
  </si>
  <si>
    <t>Lugar: Vereda Sabanazo, Visita de seguimiento a la construcción de las casas de reubicación del CCCN Tafetanes en compañía de la mesa directiva del CCCN.</t>
  </si>
  <si>
    <t>Lugar: CCCN La Puerta y Guaymaral, Verificación de las vías de acceso a los CCCN, y medición para analizar los kilómetros para mejoramiento de las vías.</t>
  </si>
  <si>
    <t>Lugar: CCCN Tafetanes, Visita para recolección de datos de los propietarios de las viviendas de reasentamiento para tramitar servicios públicos con EPM.</t>
  </si>
  <si>
    <t>del 03-02-21 al 09-02-21</t>
  </si>
  <si>
    <t>Acompañamiento visita de seguimiento ANLA UF 1 Y 3</t>
  </si>
  <si>
    <t xml:space="preserve">del 03-02-21 al 05-02-21 </t>
  </si>
  <si>
    <t>1</t>
  </si>
  <si>
    <t xml:space="preserve">Acompañamiento reunión mesa de concertación palmitas </t>
  </si>
  <si>
    <t xml:space="preserve">DEVIMAR, Lideres Comunidad de Palmitas, Interventoría </t>
  </si>
  <si>
    <t>Elavoración y envío informe mensual de Interventoría #64</t>
  </si>
  <si>
    <t>Del 06-02-21 al 10-02-21</t>
  </si>
  <si>
    <t>Elaboración informe semanal 278 y diligenciamiento Formato R-CEC-22 "Registro fotográfico"</t>
  </si>
  <si>
    <t>Seguimiento Fichas: 
UF1y 3:PMF 09, PMB 04, PMF 06, PMB 07, PMB 08, PMB 06, PMF 11, PMF 02, PMF 14, PMB 02.
UF 2.1: PMF 01, PMF 02, PMB 05, PMB 01.
Operación y Mantenimiento:PBSE-4.3-13.</t>
  </si>
  <si>
    <t>ÉPSILON 4G</t>
  </si>
  <si>
    <t>ANLA, ANI, DEVIMAR, ÉPSILON 4G</t>
  </si>
  <si>
    <r>
      <t xml:space="preserve">1. ÁREA AMBIENTAL:
CONCLUSIONES:
</t>
    </r>
    <r>
      <rPr>
        <sz val="11"/>
        <color theme="1"/>
        <rFont val="Arial"/>
        <family val="2"/>
      </rPr>
      <t>ANLA realizó visita de seguimiento del expediente LAV0066-2016-00, en la cual se verificó el cumplimiento de las obligaciones del PMA y la licencia ambiental.</t>
    </r>
    <r>
      <rPr>
        <b/>
        <sz val="11"/>
        <color theme="1"/>
        <rFont val="Arial"/>
        <family val="2"/>
      </rPr>
      <t xml:space="preserve">
 RECOMENDACIONES
</t>
    </r>
    <r>
      <rPr>
        <sz val="11"/>
        <color theme="1"/>
        <rFont val="Arial"/>
        <family val="2"/>
      </rPr>
      <t>A la ANI apoyar la gestión ante ANLA para vanzar en la aprobación de los plande de rehabilitacion ecológica y ante al MADS para que finalice el traslado de los expedientes de veda nacional, ante las autoridades competentes.
A la ANI apoyar la Gestión ante el Municipio de Medellín para la viabilizarían de adquisición y posterior entrega del predio el Boquerón.</t>
    </r>
    <r>
      <rPr>
        <b/>
        <sz val="11"/>
        <color theme="1"/>
        <rFont val="Arial"/>
        <family val="2"/>
      </rPr>
      <t xml:space="preserve">
</t>
    </r>
    <r>
      <rPr>
        <sz val="11"/>
        <color theme="1"/>
        <rFont val="Arial"/>
        <family val="2"/>
      </rPr>
      <t xml:space="preserve">  
</t>
    </r>
    <r>
      <rPr>
        <b/>
        <sz val="11"/>
        <color theme="1"/>
        <rFont val="Arial"/>
        <family val="2"/>
      </rPr>
      <t xml:space="preserve">2. ÁREA PUENTES:
</t>
    </r>
    <r>
      <rPr>
        <sz val="11"/>
        <color theme="1"/>
        <rFont val="Arial"/>
        <family val="2"/>
      </rPr>
      <t xml:space="preserve">Las actividasdes resaltadas en rojo, son las que se realizaron esta semana en los puentes que están activos.
</t>
    </r>
    <r>
      <rPr>
        <b/>
        <sz val="11"/>
        <color theme="1"/>
        <rFont val="Arial"/>
        <family val="2"/>
      </rPr>
      <t>3. ÁREA SOCIAL:</t>
    </r>
    <r>
      <rPr>
        <sz val="11"/>
        <color theme="1"/>
        <rFont val="Arial"/>
        <family val="2"/>
      </rPr>
      <t xml:space="preserve">
Los días 03,04,05 de febrero 2021,  se llevó a cabo, visita de seguimiento por parte de la ANLA a la licencia ambiental del proyecto resolución 0606 .
El día 05 de febrero, se realizó reunión con la mesa de concertación de movilidad del corregimiento San Sebastián de Palmitas, en compañía de la Agencia nacional de infraestructura, Devimar y demás instituciones que hacen parte de la mesa de concertación.</t>
    </r>
  </si>
  <si>
    <r>
      <t xml:space="preserve">1. Construcción  UF 1 Y 3 -Sedimentador Portal Medellín
PMF 09 Manejo de residuos líquidos domésticos e industriales: </t>
    </r>
    <r>
      <rPr>
        <sz val="11"/>
        <color theme="1"/>
        <rFont val="Calibri"/>
        <family val="2"/>
        <scheme val="minor"/>
      </rPr>
      <t>La interventoría realizó siguiente en campo al Sedimentador ubicado en Portal Medellín, el concesionario indicó que se aumentó la frecuencia de retiro del agua en el sedimentador y se realiza mantenimiento constante para su buen funcionamiento.</t>
    </r>
  </si>
  <si>
    <r>
      <t xml:space="preserve">2. Construcción UF 1 Y 3-Quebrada la Negra(DMI)
PMB 04 Manejo de flora: </t>
    </r>
    <r>
      <rPr>
        <sz val="11"/>
        <color theme="1"/>
        <rFont val="Calibri"/>
        <family val="2"/>
        <scheme val="minor"/>
      </rPr>
      <t>Zona de reubicación definitiva de epífitas vasculares,  la cual pertenece a la resolución  0908, se encuentra dentro de un bosque de galerías, se habían escogido  50 forófitos para la reubicación pero solo se usaron 6.
Se encuentran orquídeas las cuales tienen hijuelos, esto se debe a que es el grupo más antiguo de epifitas que se han reubicado, se han reubicado  135 individuos, se usa sábila para ayudar el medio de sujeción y el porcentaje de supervivencia es de  86.65%.</t>
    </r>
  </si>
  <si>
    <r>
      <rPr>
        <b/>
        <sz val="11"/>
        <color theme="1"/>
        <rFont val="Calibri"/>
        <family val="2"/>
        <scheme val="minor"/>
      </rPr>
      <t>3. Construcción UF 1-Planta 1</t>
    </r>
    <r>
      <rPr>
        <sz val="11"/>
        <color theme="1"/>
        <rFont val="Calibri"/>
        <family val="2"/>
        <scheme val="minor"/>
      </rPr>
      <t xml:space="preserve">
</t>
    </r>
    <r>
      <rPr>
        <b/>
        <sz val="11"/>
        <color theme="1"/>
        <rFont val="Calibri"/>
        <family val="2"/>
        <scheme val="minor"/>
      </rPr>
      <t>PMF 06</t>
    </r>
    <r>
      <rPr>
        <sz val="11"/>
        <color theme="1"/>
        <rFont val="Calibri"/>
        <family val="2"/>
        <scheme val="minor"/>
      </rPr>
      <t xml:space="preserve">  </t>
    </r>
    <r>
      <rPr>
        <b/>
        <sz val="11"/>
        <color theme="1"/>
        <rFont val="Calibri"/>
        <family val="2"/>
        <scheme val="minor"/>
      </rPr>
      <t>Manejo de plantas de trituración, concreto y asfalto</t>
    </r>
    <r>
      <rPr>
        <sz val="11"/>
        <color theme="1"/>
        <rFont val="Calibri"/>
        <family val="2"/>
        <scheme val="minor"/>
      </rPr>
      <t>: Se visitó planta 1 la cual se encuentra en este momento en proceso de desmantelamiento.</t>
    </r>
  </si>
  <si>
    <r>
      <t>4. Municipio de Palmitas UF 1 -PK4+500
PMB 07 Conservación de especies vegetales, en peligro crítico o en veda:</t>
    </r>
    <r>
      <rPr>
        <sz val="11"/>
        <color theme="1"/>
        <rFont val="Calibri"/>
        <family val="2"/>
        <scheme val="minor"/>
      </rPr>
      <t>Se realizó seguimiento  a Algarrobo el cual es utilizado para semillero por sus buenas condiciones, como la altura su fruto no crece muy bien. Se realiza revisión del individuo de manera constante, se cuenta con 10 árboles de semilleros.
 La resolución  2420 de 2017 otorgó el levantamiento de veda de 5 individuos, lo que se busca con estos árboles es conservar la genética de la zona.</t>
    </r>
  </si>
  <si>
    <r>
      <rPr>
        <b/>
        <sz val="11"/>
        <color theme="1"/>
        <rFont val="Calibri"/>
        <family val="2"/>
        <scheme val="minor"/>
      </rPr>
      <t>6. Hacienda la Luz UF 1</t>
    </r>
    <r>
      <rPr>
        <sz val="11"/>
        <color theme="1"/>
        <rFont val="Calibri"/>
        <family val="2"/>
        <scheme val="minor"/>
      </rPr>
      <t xml:space="preserve">
</t>
    </r>
    <r>
      <rPr>
        <b/>
        <sz val="11"/>
        <color theme="1"/>
        <rFont val="Calibri"/>
        <family val="2"/>
        <scheme val="minor"/>
      </rPr>
      <t>PMB 04 Manejo de flora:</t>
    </r>
    <r>
      <rPr>
        <sz val="11"/>
        <color theme="1"/>
        <rFont val="Calibri"/>
        <family val="2"/>
        <scheme val="minor"/>
      </rPr>
      <t>Se cuenta con vivero temporal de epífitas que pertenece a la resolución  2241 y hacía parte de la resolución  0908 pero esta ya termino.
En caso de que no sea posible reubicar de manera impedida se llevan a este vivero el cual está construido con malla eslabonada, polisombra y guadua.</t>
    </r>
  </si>
  <si>
    <r>
      <rPr>
        <b/>
        <sz val="11"/>
        <color theme="1"/>
        <rFont val="Calibri"/>
        <family val="2"/>
        <scheme val="minor"/>
      </rPr>
      <t xml:space="preserve">7. Hacienda la luz UF 1
PMB 04 Manejo de flora: </t>
    </r>
    <r>
      <rPr>
        <sz val="11"/>
        <color theme="1"/>
        <rFont val="Calibri"/>
        <family val="2"/>
        <scheme val="minor"/>
      </rPr>
      <t>Estas epífitas pertenecen a la Resolución 0908, este es el forófito 7 el cual es un mango, en el se hace la reubicación definitiva de las mismas, dentro de las cuales encontramos, orquídeas, bromelias, entre otras, en este momento se cuenta con  1083 individuos vivos  producto de la reubicación.</t>
    </r>
  </si>
  <si>
    <r>
      <rPr>
        <b/>
        <sz val="11"/>
        <color theme="1"/>
        <rFont val="Calibri"/>
        <family val="2"/>
        <scheme val="minor"/>
      </rPr>
      <t>8. Vivero la Jungla UF 1</t>
    </r>
    <r>
      <rPr>
        <sz val="11"/>
        <color theme="1"/>
        <rFont val="Calibri"/>
        <family val="2"/>
        <scheme val="minor"/>
      </rPr>
      <t xml:space="preserve">
</t>
    </r>
    <r>
      <rPr>
        <b/>
        <sz val="11"/>
        <color theme="1"/>
        <rFont val="Calibri"/>
        <family val="2"/>
        <scheme val="minor"/>
      </rPr>
      <t>PMB 06 Manejo de revegetalización:</t>
    </r>
    <r>
      <rPr>
        <sz val="11"/>
        <color theme="1"/>
        <rFont val="Calibri"/>
        <family val="2"/>
        <scheme val="minor"/>
      </rPr>
      <t>Estos brinzales provienen de predios que está a punto de hacerse aprovechamiento forestal, este es el centro de acopio de material que se ha rescatado de la UF 1 y 3, correspondientes a veda regional, se embolsan con sustrato preparado, además  llegan demasiado estresados por lo que se les da un tiempo para que se adapten, se cuenta con especies como, Diomate, Algarrobo, cedro rojo. Se tiene un sistema de riego automático por medio de aspersores, se les da manejo fitosanitario ya que el cedro rojo a tenido pulgón pero se controla con insecticida
Estos individuos pertenecen a la resolución 4319, hay en este momento 154 y cuentan con una mortalidad del  9%.</t>
    </r>
  </si>
  <si>
    <r>
      <t xml:space="preserve">9. Box Coulvert San Juana 1 UF 1
PMF 11 Manejo de aguas en los sitios de ocupación de cauce. </t>
    </r>
    <r>
      <rPr>
        <sz val="11"/>
        <color theme="1"/>
        <rFont val="Calibri"/>
        <family val="2"/>
        <scheme val="minor"/>
      </rPr>
      <t>Se realiza revisión del box coulvert ubicado en la quebrada la San Juana 1, el cual tiene 40 metros de longitud, con 3.5 de ancho por 3.5 de alto.</t>
    </r>
  </si>
  <si>
    <r>
      <t>10. PK 13 UF 1
PMF 06  Manejo de plantas de trituración, concreto y asfalto:</t>
    </r>
    <r>
      <rPr>
        <sz val="11"/>
        <color theme="1"/>
        <rFont val="Calibri"/>
        <family val="2"/>
        <scheme val="minor"/>
      </rPr>
      <t xml:space="preserve"> Se realizó recorrido por el PK 13 donde se muestran los siguientes puntos:
-Las oficinas 
-Zona almacenamiento de residuos
-Laboratorio de concretos
-Zona de almacenamiento de prefabricados.
-Zona de figurado
-Almacenamiento de combustible
-Zona de taller
-Planta de concreto
 -Instalaciones Preansa, producción de vigas</t>
    </r>
  </si>
  <si>
    <r>
      <t>11. ZODME Guacamayas UF 1
PMF 02 Manejo y disposición de materiales de excavación sobrante y de demolición:</t>
    </r>
    <r>
      <rPr>
        <sz val="11"/>
        <color theme="1"/>
        <rFont val="Calibri"/>
        <family val="2"/>
        <scheme val="minor"/>
      </rPr>
      <t xml:space="preserve"> Se visitó el ZODME Guacamayas se muestra su estructura, cuenta con 3 terrazas, 1,46 hectáreas autorizada,  el volumen autorizado es 120.000 m3 de los cuales solo se dispusieron 106.000 m3.
El inclinómetro en los monitoreos que se realizan no muestran movimientos de importancia</t>
    </r>
    <r>
      <rPr>
        <b/>
        <sz val="11"/>
        <color theme="1"/>
        <rFont val="Calibri"/>
        <family val="2"/>
        <scheme val="minor"/>
      </rPr>
      <t>.</t>
    </r>
  </si>
  <si>
    <r>
      <rPr>
        <b/>
        <sz val="11"/>
        <color theme="1"/>
        <rFont val="Calibri"/>
        <family val="2"/>
        <scheme val="minor"/>
      </rPr>
      <t>12. Túnel en Construcción UF 1 Y 3</t>
    </r>
    <r>
      <rPr>
        <sz val="11"/>
        <color theme="1"/>
        <rFont val="Calibri"/>
        <family val="2"/>
        <scheme val="minor"/>
      </rPr>
      <t xml:space="preserve">
</t>
    </r>
    <r>
      <rPr>
        <b/>
        <sz val="11"/>
        <color theme="1"/>
        <rFont val="Calibri"/>
        <family val="2"/>
        <scheme val="minor"/>
      </rPr>
      <t>PMF 14 Manejo de acuíferos a intervenir en túneles</t>
    </r>
    <r>
      <rPr>
        <sz val="11"/>
        <color theme="1"/>
        <rFont val="Calibri"/>
        <family val="2"/>
        <scheme val="minor"/>
      </rPr>
      <t>: El geólogo del túnel explica que al haberse terminado la perforación, ya no es necesaria la PTARnD en Portal Medellín, en este momento las aguas llegan por gravedad a la planta de portal Santa Fe.
El túnel ya está revestido, lo que falta es agregar un impermeabilizante el cual desviará el agua hacia los costados, la cual caerá al sistema de recolección de aguas del túnel, se realizaron dos inyecciones para disminuir el agua de infiltración en el PK 1+200 y en el PK 2+100.
En este momento se está instalando el sistema de recolección de aguas del túnel.</t>
    </r>
  </si>
  <si>
    <r>
      <t xml:space="preserve">13. Construcción UF 2.1-PK 31+118
PMF 01 Conservación y restauración de la estabilidad geotécnica: </t>
    </r>
    <r>
      <rPr>
        <sz val="11"/>
        <color theme="1"/>
        <rFont val="Calibri"/>
        <family val="2"/>
        <scheme val="minor"/>
      </rPr>
      <t>Implementación de obras de protección de taludes a través de concreto lanzado, se realizó la instalación de malla electrosoldada  complementada con anclajes.</t>
    </r>
  </si>
  <si>
    <r>
      <t>14. Construcción UF 2.1-PK 30+467
PMF 01 Conservación y restauración de la estabilidad geotécnica:</t>
    </r>
    <r>
      <rPr>
        <sz val="11"/>
        <color theme="1"/>
        <rFont val="Calibri"/>
        <family val="2"/>
        <scheme val="minor"/>
      </rPr>
      <t xml:space="preserve"> Implementación de obras de protección de taludes a través de la empradización con especies herbáceas las cuales fueron aplicadas con técnicas de hidrosiembra evidenciándose una buena adaptación.</t>
    </r>
  </si>
  <si>
    <r>
      <t>15. Construcción UF 2.1-PK 30+467
PMF 01 Implementación de obras de drenaje y subdrenaje:</t>
    </r>
    <r>
      <rPr>
        <sz val="11"/>
        <color theme="1"/>
        <rFont val="Calibri"/>
        <family val="2"/>
        <scheme val="minor"/>
      </rPr>
      <t xml:space="preserve"> Se evidencia la construcción de zanjas de coronación</t>
    </r>
    <r>
      <rPr>
        <b/>
        <sz val="11"/>
        <color theme="1"/>
        <rFont val="Calibri"/>
        <family val="2"/>
        <scheme val="minor"/>
      </rPr>
      <t>.</t>
    </r>
  </si>
  <si>
    <r>
      <t xml:space="preserve">16.Construcción UF 2.1-ZODME 15
PMF 02 Manejo de aguas de escorrentía superficial: </t>
    </r>
    <r>
      <rPr>
        <sz val="11"/>
        <color theme="1"/>
        <rFont val="Calibri"/>
        <family val="2"/>
        <scheme val="minor"/>
      </rPr>
      <t>El Concesionario realizó la construcción de cunetas perimetrales y disipadores</t>
    </r>
  </si>
  <si>
    <r>
      <rPr>
        <b/>
        <sz val="11"/>
        <rFont val="Calibri"/>
        <family val="2"/>
        <scheme val="minor"/>
      </rPr>
      <t>17.Construcción UF 2.1-ZODME 15
PMF 02 Manejo de taludes, empradización y revegetalización:</t>
    </r>
    <r>
      <rPr>
        <sz val="11"/>
        <rFont val="Calibri"/>
        <family val="2"/>
        <scheme val="minor"/>
      </rPr>
      <t xml:space="preserve"> El Concesionario realizó actividades de conformación y perfilado de talud, se observa un proceso de revegetalización parcial.</t>
    </r>
  </si>
  <si>
    <r>
      <rPr>
        <b/>
        <sz val="11"/>
        <color theme="1"/>
        <rFont val="Calibri"/>
        <family val="2"/>
        <scheme val="minor"/>
      </rPr>
      <t xml:space="preserve">18.Construcción UF 2.1-PK 28+100
PMB 05-Manejo de aprovechamiento forestal: </t>
    </r>
    <r>
      <rPr>
        <sz val="11"/>
        <color theme="1"/>
        <rFont val="Calibri"/>
        <family val="2"/>
        <scheme val="minor"/>
      </rPr>
      <t>El concesionario realizó el rescate de epífitas Tillandsia balbisiana.</t>
    </r>
  </si>
  <si>
    <r>
      <rPr>
        <b/>
        <sz val="11"/>
        <color theme="1"/>
        <rFont val="Calibri"/>
        <family val="2"/>
        <scheme val="minor"/>
      </rPr>
      <t>19. Construcción UF 2.1-PK10+222</t>
    </r>
    <r>
      <rPr>
        <sz val="11"/>
        <color theme="1"/>
        <rFont val="Calibri"/>
        <family val="2"/>
        <scheme val="minor"/>
      </rPr>
      <t xml:space="preserve">
</t>
    </r>
    <r>
      <rPr>
        <b/>
        <sz val="11"/>
        <color theme="1"/>
        <rFont val="Calibri"/>
        <family val="2"/>
        <scheme val="minor"/>
      </rPr>
      <t>PMB 01 Ahuyentamiento-Estímulos visuales:</t>
    </r>
    <r>
      <rPr>
        <sz val="11"/>
        <color theme="1"/>
        <rFont val="Calibri"/>
        <family val="2"/>
        <scheme val="minor"/>
      </rPr>
      <t xml:space="preserve"> Instalación de siluetas (Eira barbara) Y (Falco sparverius).</t>
    </r>
  </si>
  <si>
    <r>
      <t>2</t>
    </r>
    <r>
      <rPr>
        <b/>
        <sz val="11"/>
        <color theme="1"/>
        <rFont val="Calibri"/>
        <family val="2"/>
        <scheme val="minor"/>
      </rPr>
      <t>0. Construcción UF 2.1-PK10+222
PMB 01 Ahuyentamiento-Perturbación mecánica del medio:</t>
    </r>
    <r>
      <rPr>
        <sz val="11"/>
        <color theme="1"/>
        <rFont val="Calibri"/>
        <family val="2"/>
        <scheme val="minor"/>
      </rPr>
      <t xml:space="preserve"> Actúa como estímulo visual y mecánico ya que, al perturbar posibles resguardos, sitios de caza y de tránsito los animales prefieren huir a lugares seguros.</t>
    </r>
  </si>
  <si>
    <r>
      <rPr>
        <b/>
        <sz val="11"/>
        <color theme="1"/>
        <rFont val="Calibri"/>
        <family val="2"/>
        <scheme val="minor"/>
      </rPr>
      <t>21. Construcción UF 2.1-PK10+222
PMB 01 Ahuyentamiento-Perturbación auditiva:</t>
    </r>
    <r>
      <rPr>
        <sz val="11"/>
        <color theme="1"/>
        <rFont val="Calibri"/>
        <family val="2"/>
        <scheme val="minor"/>
      </rPr>
      <t>Se genera con un amplificador con música estridente o que imite el sonido de animales que simulen depredadores.</t>
    </r>
  </si>
  <si>
    <r>
      <rPr>
        <b/>
        <sz val="11"/>
        <color theme="1"/>
        <rFont val="Calibri"/>
        <family val="2"/>
        <scheme val="minor"/>
      </rPr>
      <t>22. Construcción UF 2.1-PK10+222
PMB 01 Ahuyentamiento-Búsqueda y destrucción de madrigueras y nidos:</t>
    </r>
    <r>
      <rPr>
        <sz val="11"/>
        <color theme="1"/>
        <rFont val="Calibri"/>
        <family val="2"/>
        <scheme val="minor"/>
      </rPr>
      <t xml:space="preserve"> Estímulo mecánico que promueve el desplazamiento de la fauna.</t>
    </r>
  </si>
  <si>
    <r>
      <rPr>
        <b/>
        <sz val="11"/>
        <color theme="1"/>
        <rFont val="Calibri"/>
        <family val="2"/>
        <scheme val="minor"/>
      </rPr>
      <t>23. Construcción UF 1 Y 3-Quebrada la Miserenga</t>
    </r>
    <r>
      <rPr>
        <sz val="11"/>
        <color theme="1"/>
        <rFont val="Calibri"/>
        <family val="2"/>
        <scheme val="minor"/>
      </rPr>
      <t xml:space="preserve">
</t>
    </r>
    <r>
      <rPr>
        <b/>
        <sz val="11"/>
        <color theme="1"/>
        <rFont val="Calibri"/>
        <family val="2"/>
        <scheme val="minor"/>
      </rPr>
      <t>PMB 02 Conservación de especies focales de fauna:</t>
    </r>
    <r>
      <rPr>
        <sz val="11"/>
        <color theme="1"/>
        <rFont val="Calibri"/>
        <family val="2"/>
        <scheme val="minor"/>
      </rPr>
      <t xml:space="preserve"> El concesionario realiza monitoreo del anfibio </t>
    </r>
    <r>
      <rPr>
        <i/>
        <sz val="11"/>
        <color theme="1"/>
        <rFont val="Calibri"/>
        <family val="2"/>
        <scheme val="minor"/>
      </rPr>
      <t>Hyloxalus lehmanni</t>
    </r>
    <r>
      <rPr>
        <sz val="11"/>
        <color theme="1"/>
        <rFont val="Calibri"/>
        <family val="2"/>
        <scheme val="minor"/>
      </rPr>
      <t>.</t>
    </r>
  </si>
  <si>
    <r>
      <rPr>
        <b/>
        <sz val="11"/>
        <color theme="1"/>
        <rFont val="Calibri"/>
        <family val="2"/>
        <scheme val="minor"/>
      </rPr>
      <t xml:space="preserve">24.Operación y mantenimiento UF 1-PK 17+200 </t>
    </r>
    <r>
      <rPr>
        <sz val="11"/>
        <color theme="1"/>
        <rFont val="Calibri"/>
        <family val="2"/>
        <scheme val="minor"/>
      </rPr>
      <t xml:space="preserve">
</t>
    </r>
    <r>
      <rPr>
        <b/>
        <sz val="11"/>
        <color theme="1"/>
        <rFont val="Calibri"/>
        <family val="2"/>
        <scheme val="minor"/>
      </rPr>
      <t xml:space="preserve">PBSE-4.3-13 Protección de fauna, Atropellamiento de </t>
    </r>
    <r>
      <rPr>
        <b/>
        <i/>
        <sz val="11"/>
        <color theme="1"/>
        <rFont val="Calibri"/>
        <family val="2"/>
        <scheme val="minor"/>
      </rPr>
      <t>Catharus sp</t>
    </r>
    <r>
      <rPr>
        <b/>
        <sz val="11"/>
        <color theme="1"/>
        <rFont val="Calibri"/>
        <family val="2"/>
        <scheme val="minor"/>
      </rPr>
      <t>:</t>
    </r>
    <r>
      <rPr>
        <sz val="11"/>
        <color theme="1"/>
        <rFont val="Calibri"/>
        <family val="2"/>
        <scheme val="minor"/>
      </rPr>
      <t xml:space="preserve"> Referente al tema de atropellamiento de Fauna,el Concesionario está trabajando en la recolección de información sobre los lugares con mayor incidencia de atropellamiento y las especies más afectadas, adicionalmete presentó pasos de fauna elevados y subterraneos diseñados en la UF1y2.1.</t>
    </r>
  </si>
  <si>
    <r>
      <rPr>
        <b/>
        <sz val="11"/>
        <color theme="1"/>
        <rFont val="Calibri"/>
        <family val="2"/>
        <scheme val="minor"/>
      </rPr>
      <t>25.Operación y mantenimiento UF 1-PK 18+000</t>
    </r>
    <r>
      <rPr>
        <sz val="11"/>
        <color theme="1"/>
        <rFont val="Calibri"/>
        <family val="2"/>
        <scheme val="minor"/>
      </rPr>
      <t xml:space="preserve"> 
</t>
    </r>
    <r>
      <rPr>
        <b/>
        <sz val="11"/>
        <color theme="1"/>
        <rFont val="Calibri"/>
        <family val="2"/>
        <scheme val="minor"/>
      </rPr>
      <t>PBSE-4.3-13 Protección de fauna, Atropellamiento de iguana</t>
    </r>
    <r>
      <rPr>
        <sz val="11"/>
        <color theme="1"/>
        <rFont val="Calibri"/>
        <family val="2"/>
        <scheme val="minor"/>
      </rPr>
      <t>: Referente al tema de atropellamiento de Fauna,el Concesionario está trabajando en la recolección de información sobre los lugares con mayor incidencia de atropellamiento y las especies más afectadas, adicionalmete presentó pasos de fauna elevados y subterraneos diseñados en la UF1y2.1.</t>
    </r>
  </si>
  <si>
    <r>
      <rPr>
        <b/>
        <sz val="11"/>
        <color theme="1"/>
        <rFont val="Calibri"/>
        <family val="2"/>
        <scheme val="minor"/>
      </rPr>
      <t xml:space="preserve">26.Operación y mantenimiento UF 2.1-PK 26+000
PBSE-4.3-13 Protección de fauna, Atropellamiento de </t>
    </r>
    <r>
      <rPr>
        <b/>
        <i/>
        <sz val="11"/>
        <color theme="1"/>
        <rFont val="Calibri"/>
        <family val="2"/>
        <scheme val="minor"/>
      </rPr>
      <t>Elaenia flavogaster</t>
    </r>
    <r>
      <rPr>
        <b/>
        <sz val="11"/>
        <color theme="1"/>
        <rFont val="Calibri"/>
        <family val="2"/>
        <scheme val="minor"/>
      </rPr>
      <t>:</t>
    </r>
    <r>
      <rPr>
        <sz val="11"/>
        <color theme="1"/>
        <rFont val="Calibri"/>
        <family val="2"/>
        <scheme val="minor"/>
      </rPr>
      <t>Referente al tema de atropellamiento de Fauna,el Concesionario está trabajando en la recolección de información sobre los lugares con mayor incidencia de atropellamiento y las especies más afectadas, adicionalmete presentó pasos de fauna elevados y subterraneos diseñados en la UF1y2.1.</t>
    </r>
  </si>
  <si>
    <r>
      <rPr>
        <b/>
        <sz val="11"/>
        <color theme="1"/>
        <rFont val="Calibri"/>
        <family val="2"/>
        <scheme val="minor"/>
      </rPr>
      <t>27.Operación y mantenimiento UF 2.1-PK 21+300
PBSE-4.3-13 Protección de fauna, Atropellamiento de</t>
    </r>
    <r>
      <rPr>
        <b/>
        <i/>
        <sz val="11"/>
        <color theme="1"/>
        <rFont val="Calibri"/>
        <family val="2"/>
        <scheme val="minor"/>
      </rPr>
      <t xml:space="preserve"> Ortalis columbiana</t>
    </r>
    <r>
      <rPr>
        <b/>
        <sz val="11"/>
        <color theme="1"/>
        <rFont val="Calibri"/>
        <family val="2"/>
        <scheme val="minor"/>
      </rPr>
      <t>:</t>
    </r>
    <r>
      <rPr>
        <sz val="11"/>
        <color theme="1"/>
        <rFont val="Calibri"/>
        <family val="2"/>
        <scheme val="minor"/>
      </rPr>
      <t xml:space="preserve"> Referente al tema de atropellamiento de Fauna, se está trabajando en la recolección de información sobre los lugares con mayor incidencia de atropellamiento y las especies más afectadas</t>
    </r>
    <r>
      <rPr>
        <sz val="11"/>
        <color theme="1"/>
        <rFont val="Calibri"/>
        <family val="2"/>
        <scheme val="minor"/>
      </rPr>
      <t>.</t>
    </r>
  </si>
  <si>
    <r>
      <rPr>
        <b/>
        <sz val="11"/>
        <color theme="1"/>
        <rFont val="Calibri"/>
        <family val="2"/>
        <scheme val="minor"/>
      </rPr>
      <t xml:space="preserve">28.Operación y mantenimiento UF 2.1-PK 13+000
PBSE-4.3-13 Protección de fauna, Atropellamiento de falsa coral </t>
    </r>
    <r>
      <rPr>
        <b/>
        <i/>
        <sz val="11"/>
        <color theme="1"/>
        <rFont val="Calibri"/>
        <family val="2"/>
        <scheme val="minor"/>
      </rPr>
      <t>Oxyrhopus petolarius:</t>
    </r>
    <r>
      <rPr>
        <sz val="11"/>
        <color theme="1"/>
        <rFont val="Calibri"/>
        <family val="2"/>
        <scheme val="minor"/>
      </rPr>
      <t xml:space="preserve"> Referente al tema de atropellamiento de Fauna,el Concesionario está trabajando en la recolección de información sobre los lugares con mayor incidencia de atropellamiento y las especies más afectadas, adicionalmete presentó pasos de fauna elevados y subterraneos diseñados en la UF1y2.1.</t>
    </r>
  </si>
  <si>
    <r>
      <t>5. Quebrada la Frisola(DMI) UF 1 Y 3
PMB 08</t>
    </r>
    <r>
      <rPr>
        <sz val="11"/>
        <color theme="1"/>
        <rFont val="Calibri"/>
        <family val="2"/>
        <scheme val="minor"/>
      </rPr>
      <t xml:space="preserve"> </t>
    </r>
    <r>
      <rPr>
        <b/>
        <sz val="11"/>
        <color theme="1"/>
        <rFont val="Calibri"/>
        <family val="2"/>
        <scheme val="minor"/>
      </rPr>
      <t xml:space="preserve">Realizar análisis fisicoquímicos a los cuerpos de agua intervenidos por las obras del proyecto: </t>
    </r>
    <r>
      <rPr>
        <sz val="11"/>
        <color theme="1"/>
        <rFont val="Calibri"/>
        <family val="2"/>
        <scheme val="minor"/>
      </rPr>
      <t>Se  hizo acompañamiento al monitoreo  de hidrobiológicos realizado por el laboratorio certificado MCS en la quebrada La  Frisola, donde se miden parámetros como,  Perifiton, fitoplancton, zooplancton, bentos (macrobentos, meibentos y
microbentos), ictiofauna y macrófitas. Lo anterio se ejecutó en el marco del seguimiento ambiental efectuado por la ANLA al expediente LAV0066-2016-00 para el año 2021.</t>
    </r>
  </si>
  <si>
    <t>04/02/2021-10/02/2021</t>
  </si>
  <si>
    <t>04/02/2021-08/02/2021</t>
  </si>
  <si>
    <t>ENVÍO OFICIO EPS4G-0141-21 EN RESPUESTA A LOS OFICIOS 02-01-20210125000186 Y 02-01-20210125000212</t>
  </si>
  <si>
    <t>La Interventoría dejó en observación la modificación de la Ficha Predial de los Predios MAR1_UF2_134B y MAR1_UF2_133, manifiesta que para atender la revisión de los insumos, se hace necesario que se tome en cuenta la solicitud enviada mediante oficio EPS4G-0125-21 del 02/02/2020, dado que corresponde a los mismos argumentos por los cuales se solicita para revisión de los mencionados insumos "LA GEOMETRÍA VÍAL ACTUALIZADA" incluyendo los DISEÑOS DE DETALLE INCLUYENDO SECTORES DE MODIFICACIÓN" de todo el corredor del pryecto Mar1.</t>
  </si>
  <si>
    <t xml:space="preserve">ENVÍO OFICIO EPS4G-0142-21 EN RESPUESTA A LOS OFICIOS 02-01-20210129000258 INFORME DE GESTIÓN PREDIAL MES ENERO DE 2021, Y 02-01-20210122000199 INSUMOS PREDIALES. </t>
  </si>
  <si>
    <t>Análisis y revisión de cada uno de los insumos presentados en el informe de gestión predial correspondiente al mes de enero de 2021, y a los insumos enviados en el oficio 02-01-20210122000199.</t>
  </si>
  <si>
    <t>ENVÍO OFICIO EPS4G-0154-21 ALCANCE AL OFICIO EPS4G-0142-21 EN RESPUESTA A LOS OFICIOS 02-01-20210129000258 INFORME DE GESTIÓN PREDIAL MES DE ENERO DE 2021, Y 02-01-20210122000199 INSUMOS PREDIALES</t>
  </si>
  <si>
    <t>La Interventoría solicita el favor de hacer caso omiso a las observaciones generadas sobre los Predios MAR1_UF1_018, MAR1_UF1_065, MAR1_UF1_087, MAR1_UF1_176, MAR1_UF2_076, MAR1_UF2_093, MAR1_UF2_187 y MAR1_UF3_011, toda vez que fueron atendidas por el Concesionario el el oficio 02-01-20210126000221.</t>
  </si>
  <si>
    <t>C303700071-8477-0083</t>
  </si>
  <si>
    <t>Giro 11 Semestral</t>
  </si>
  <si>
    <t>C303700071-8477-2319</t>
  </si>
  <si>
    <t>Enero-2021</t>
  </si>
  <si>
    <t>C303700071-8477-2318</t>
  </si>
  <si>
    <t>C303700071– 21- 00034</t>
  </si>
  <si>
    <t>Diciembr-2020</t>
  </si>
  <si>
    <t>RESPUESTA A COMUNICACIÓN EPS4G-0087-21 Y EPS4G1371-20 REFERENTE AL ESPESOR DE REVESTIMIENTO Y VERIFICACION DE CONCRETO LANZADO DEL NUEVO TUNEL DE OCCIDENTE</t>
  </si>
  <si>
    <t>D-02-01-20210128-000244</t>
  </si>
  <si>
    <t>ENTREGA DE DISEÑO ESTRUCTURAL DEL PORTICO DE PROTECCION PARA EL BOX DE LA QUEBRADA LA CULEBRA UF3K15+500 CI DE LA UF1</t>
  </si>
  <si>
    <t>D-02-01-20210102-000288</t>
  </si>
  <si>
    <t>ENTREGA DISEÑO ESTRUCTURAL DEL BOXCOULVERT PEATONAL PARA EL SECTOR TAFETANES</t>
  </si>
  <si>
    <t>D-02-01-20210210-000384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</si>
</sst>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164" formatCode="_-* #,##0.00\ _€_-;\-* #,##0.00\ _€_-;_-* &quot;-&quot;??\ _€_-;_-@_-"/>
    <numFmt numFmtId="165" formatCode="_(&quot;$&quot;\ * #,##0.00_);_(&quot;$&quot;\ * \(#,##0.00\);_(&quot;$&quot;\ * &quot;-&quot;??_);_(@_)"/>
    <numFmt numFmtId="166" formatCode="&quot;00&quot;#"/>
    <numFmt numFmtId="167" formatCode="0.000"/>
    <numFmt numFmtId="168" formatCode="\P\R\ 0\+000"/>
    <numFmt numFmtId="169" formatCode="&quot;$&quot;#,##0.00"/>
    <numFmt numFmtId="170" formatCode="_-* #,##0.00000000\ _€_-;\-* #,##0.00000000\ _€_-;_-* &quot;-&quot;??\ _€_-;_-@_-"/>
    <numFmt numFmtId="171" formatCode="#,##0.00000000"/>
    <numFmt numFmtId="172" formatCode="_-* #,##0.0\ _€_-;\-* #,##0.0\ _€_-;_-* &quot;-&quot;??\ _€_-;_-@_-"/>
    <numFmt numFmtId="173" formatCode="&quot;UF &quot;#"/>
    <numFmt numFmtId="174" formatCode="0;[Red]0"/>
    <numFmt numFmtId="175" formatCode="&quot;$&quot;#,##0.00_);[Red]\(&quot;$&quot;#,##0.00\)"/>
    <numFmt numFmtId="176" formatCode="[$-C0A]mmmm\-yy;@"/>
    <numFmt numFmtId="177" formatCode="&quot;$&quot;\ #,##0.00"/>
    <numFmt numFmtId="178" formatCode="d\-mmm\-yyyy"/>
  </numFmts>
  <fonts count="69"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theme="1"/>
      <name val="Arial"/>
      <family val="2"/>
    </font>
    <font>
      <b/>
      <sz val="11"/>
      <color theme="1"/>
      <name val="Arial"/>
      <family val="2"/>
    </font>
    <font>
      <sz val="11"/>
      <name val="Arial"/>
      <family val="2"/>
    </font>
    <font>
      <b/>
      <sz val="11"/>
      <name val="Arial"/>
      <family val="2"/>
    </font>
    <font>
      <sz val="11"/>
      <color rgb="FFFF0000"/>
      <name val="Arial"/>
      <family val="2"/>
    </font>
    <font>
      <sz val="10"/>
      <name val="Calibri"/>
      <family val="2"/>
      <scheme val="minor"/>
    </font>
    <font>
      <sz val="10"/>
      <name val="Arial"/>
      <family val="2"/>
    </font>
    <font>
      <b/>
      <sz val="10"/>
      <color theme="1"/>
      <name val="Arial"/>
      <family val="2"/>
    </font>
    <font>
      <b/>
      <sz val="11"/>
      <color rgb="FF000000"/>
      <name val="Arial"/>
      <family val="2"/>
    </font>
    <font>
      <b/>
      <sz val="11"/>
      <color rgb="FFFF0000"/>
      <name val="Arial"/>
      <family val="2"/>
    </font>
    <font>
      <b/>
      <sz val="11"/>
      <color indexed="10"/>
      <name val="Arial"/>
      <family val="2"/>
    </font>
    <font>
      <sz val="11"/>
      <color rgb="FF000000"/>
      <name val="Calibri"/>
      <family val="2"/>
    </font>
    <font>
      <b/>
      <sz val="10"/>
      <name val="Arial"/>
      <family val="2"/>
    </font>
    <font>
      <sz val="11"/>
      <color rgb="FF000000"/>
      <name val="Arial"/>
      <family val="2"/>
    </font>
    <font>
      <sz val="10"/>
      <color theme="1"/>
      <name val="Arial"/>
      <family val="2"/>
    </font>
    <font>
      <b/>
      <sz val="10"/>
      <color theme="1"/>
      <name val="Calibri"/>
      <family val="2"/>
      <scheme val="minor"/>
    </font>
    <font>
      <b/>
      <sz val="12"/>
      <name val="Arial"/>
      <family val="2"/>
    </font>
    <font>
      <b/>
      <sz val="11"/>
      <name val="Calibri"/>
      <family val="2"/>
      <scheme val="minor"/>
    </font>
    <font>
      <b/>
      <vertAlign val="subscript"/>
      <sz val="16"/>
      <name val="Calibri"/>
      <family val="2"/>
      <scheme val="minor"/>
    </font>
    <font>
      <sz val="11"/>
      <name val="Calibri"/>
      <family val="2"/>
      <scheme val="minor"/>
    </font>
    <font>
      <b/>
      <sz val="16"/>
      <color theme="1"/>
      <name val="Calibri"/>
      <family val="2"/>
      <scheme val="minor"/>
    </font>
    <font>
      <sz val="9"/>
      <color theme="1"/>
      <name val="Calibri"/>
      <family val="2"/>
      <scheme val="minor"/>
    </font>
    <font>
      <sz val="8"/>
      <name val="Calibri"/>
      <family val="2"/>
      <scheme val="minor"/>
    </font>
    <font>
      <u/>
      <sz val="9"/>
      <color theme="1"/>
      <name val="Calibri"/>
      <family val="2"/>
      <scheme val="minor"/>
    </font>
    <font>
      <b/>
      <sz val="11"/>
      <name val="Calibri"/>
      <family val="2"/>
    </font>
    <font>
      <sz val="26"/>
      <color theme="3" tint="0.79998168889431442"/>
      <name val="Calibri"/>
      <family val="2"/>
      <scheme val="minor"/>
    </font>
    <font>
      <sz val="11"/>
      <name val="Calibri"/>
      <family val="2"/>
    </font>
    <font>
      <u/>
      <sz val="11"/>
      <color theme="10"/>
      <name val="Calibri"/>
      <family val="2"/>
      <scheme val="minor"/>
    </font>
    <font>
      <u/>
      <sz val="11"/>
      <name val="Arial"/>
      <family val="2"/>
    </font>
    <font>
      <sz val="9"/>
      <name val="Arial"/>
      <family val="2"/>
    </font>
    <font>
      <sz val="8"/>
      <name val="Arial"/>
      <family val="2"/>
    </font>
    <font>
      <b/>
      <sz val="14"/>
      <name val="Calibri"/>
      <family val="2"/>
      <scheme val="minor"/>
    </font>
    <font>
      <b/>
      <sz val="10"/>
      <color theme="1"/>
      <name val="Arial Narrow"/>
      <family val="2"/>
    </font>
    <font>
      <b/>
      <sz val="12"/>
      <color theme="1"/>
      <name val="Arial Narrow"/>
      <family val="2"/>
    </font>
    <font>
      <b/>
      <sz val="9"/>
      <color theme="1"/>
      <name val="Arial Narrow"/>
      <family val="2"/>
    </font>
    <font>
      <sz val="9"/>
      <color theme="0"/>
      <name val="Arial Narrow"/>
      <family val="2"/>
    </font>
    <font>
      <sz val="10"/>
      <color theme="1"/>
      <name val="Arial Narrow"/>
      <family val="2"/>
    </font>
    <font>
      <sz val="12"/>
      <name val="Arial"/>
      <family val="2"/>
    </font>
    <font>
      <sz val="11"/>
      <name val="Arial Narrow"/>
      <family val="2"/>
    </font>
    <font>
      <b/>
      <sz val="10"/>
      <color rgb="FF000000"/>
      <name val="Arial"/>
      <family val="2"/>
    </font>
    <font>
      <b/>
      <sz val="9"/>
      <color theme="1"/>
      <name val="Calibri"/>
      <family val="2"/>
      <scheme val="minor"/>
    </font>
    <font>
      <b/>
      <sz val="20"/>
      <color theme="1"/>
      <name val="Calibri"/>
      <family val="2"/>
      <scheme val="minor"/>
    </font>
    <font>
      <sz val="10"/>
      <color theme="0"/>
      <name val="Calibri"/>
      <family val="2"/>
      <scheme val="minor"/>
    </font>
    <font>
      <b/>
      <sz val="10"/>
      <name val="Arial Narrow"/>
      <family val="2"/>
    </font>
    <font>
      <u/>
      <sz val="11"/>
      <color theme="1"/>
      <name val="Arial"/>
      <family val="2"/>
    </font>
    <font>
      <u/>
      <sz val="11"/>
      <color rgb="FFFF0000"/>
      <name val="Arial"/>
      <family val="2"/>
    </font>
    <font>
      <b/>
      <i/>
      <sz val="11"/>
      <color theme="1"/>
      <name val="Arial"/>
      <family val="2"/>
    </font>
    <font>
      <b/>
      <u/>
      <sz val="11"/>
      <color theme="1"/>
      <name val="Arial"/>
      <family val="2"/>
    </font>
    <font>
      <sz val="11"/>
      <color rgb="FF00B0F0"/>
      <name val="Arial"/>
      <family val="2"/>
    </font>
    <font>
      <b/>
      <sz val="10"/>
      <name val="Calibri"/>
      <family val="2"/>
      <scheme val="minor"/>
    </font>
    <font>
      <b/>
      <sz val="9"/>
      <color indexed="81"/>
      <name val="Tahoma"/>
      <family val="2"/>
    </font>
    <font>
      <sz val="9"/>
      <color indexed="81"/>
      <name val="Tahoma"/>
      <family val="2"/>
    </font>
    <font>
      <sz val="72"/>
      <color theme="4"/>
      <name val="Calibri"/>
      <family val="2"/>
    </font>
    <font>
      <b/>
      <sz val="8"/>
      <color theme="1"/>
      <name val="Calibri"/>
      <family val="2"/>
      <scheme val="minor"/>
    </font>
    <font>
      <b/>
      <sz val="22"/>
      <color theme="1"/>
      <name val="Calibri"/>
      <family val="2"/>
      <scheme val="minor"/>
    </font>
    <font>
      <b/>
      <vertAlign val="subscript"/>
      <sz val="16"/>
      <color theme="4"/>
      <name val="Calibri"/>
      <family val="2"/>
      <scheme val="minor"/>
    </font>
    <font>
      <b/>
      <sz val="11"/>
      <color theme="1"/>
      <name val="Calibri"/>
      <family val="2"/>
    </font>
    <font>
      <b/>
      <sz val="14"/>
      <color theme="1"/>
      <name val="Calibri"/>
      <family val="2"/>
      <scheme val="minor"/>
    </font>
    <font>
      <b/>
      <vertAlign val="subscript"/>
      <sz val="16"/>
      <color theme="1"/>
      <name val="Calibri"/>
      <family val="2"/>
      <scheme val="minor"/>
    </font>
    <font>
      <sz val="26"/>
      <color theme="1"/>
      <name val="Calibri"/>
      <family val="2"/>
      <scheme val="minor"/>
    </font>
    <font>
      <b/>
      <sz val="8"/>
      <color rgb="FF000000"/>
      <name val="Arial"/>
      <family val="2"/>
    </font>
    <font>
      <b/>
      <sz val="8"/>
      <color theme="1"/>
      <name val="Arial"/>
      <family val="2"/>
    </font>
    <font>
      <b/>
      <sz val="9"/>
      <name val="Calibri"/>
      <family val="2"/>
      <scheme val="minor"/>
    </font>
    <font>
      <i/>
      <sz val="11"/>
      <color theme="1"/>
      <name val="Calibri"/>
      <family val="2"/>
      <scheme val="minor"/>
    </font>
    <font>
      <b/>
      <i/>
      <sz val="11"/>
      <color theme="1"/>
      <name val="Calibri"/>
      <family val="2"/>
      <scheme val="minor"/>
    </font>
  </fonts>
  <fills count="25">
    <fill>
      <patternFill patternType="none"/>
    </fill>
    <fill>
      <patternFill patternType="gray125"/>
    </fill>
    <fill>
      <patternFill patternType="solid">
        <fgColor rgb="FFDDDDDD"/>
        <bgColor indexed="64"/>
      </patternFill>
    </fill>
    <fill>
      <patternFill patternType="solid">
        <fgColor rgb="FFD8D5C0"/>
        <bgColor indexed="64"/>
      </patternFill>
    </fill>
    <fill>
      <patternFill patternType="solid">
        <fgColor theme="6" tint="0.79998168889431442"/>
        <bgColor indexed="64"/>
      </patternFill>
    </fill>
    <fill>
      <patternFill patternType="solid">
        <fgColor rgb="FFD8D5C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DDCA"/>
        <bgColor indexed="64"/>
      </patternFill>
    </fill>
    <fill>
      <patternFill patternType="solid">
        <fgColor theme="7" tint="0.79998168889431442"/>
        <bgColor indexed="64"/>
      </patternFill>
    </fill>
    <fill>
      <patternFill patternType="solid">
        <fgColor rgb="FFF1F0E7"/>
        <bgColor indexed="64"/>
      </patternFill>
    </fill>
    <fill>
      <patternFill patternType="solid">
        <fgColor rgb="FFFFF8E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FFF00"/>
        <bgColor indexed="64"/>
      </patternFill>
    </fill>
    <fill>
      <patternFill patternType="solid">
        <fgColor rgb="FFD8D5C4"/>
        <bgColor indexed="64"/>
      </patternFill>
    </fill>
    <fill>
      <patternFill patternType="solid">
        <fgColor rgb="FFDDD9C4"/>
        <bgColor indexed="64"/>
      </patternFill>
    </fill>
    <fill>
      <patternFill patternType="solid">
        <fgColor theme="2"/>
        <bgColor indexed="64"/>
      </patternFill>
    </fill>
    <fill>
      <patternFill patternType="solid">
        <fgColor rgb="FF92D050"/>
        <bgColor indexed="64"/>
      </patternFill>
    </fill>
    <fill>
      <patternFill patternType="solid">
        <fgColor rgb="FFFFFFFF"/>
        <bgColor indexed="64"/>
      </patternFill>
    </fill>
    <fill>
      <patternFill patternType="solid">
        <fgColor rgb="FFFFFF00"/>
        <bgColor rgb="FF000000"/>
      </patternFill>
    </fill>
  </fills>
  <borders count="6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style="medium">
        <color indexed="64"/>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style="thin">
        <color indexed="64"/>
      </top>
      <bottom style="thin">
        <color auto="1"/>
      </bottom>
      <diagonal/>
    </border>
    <border>
      <left style="thin">
        <color indexed="64"/>
      </left>
      <right/>
      <top style="medium">
        <color indexed="64"/>
      </top>
      <bottom style="thin">
        <color auto="1"/>
      </bottom>
      <diagonal/>
    </border>
    <border>
      <left/>
      <right style="thin">
        <color auto="1"/>
      </right>
      <top style="medium">
        <color indexed="64"/>
      </top>
      <bottom style="thin">
        <color auto="1"/>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19">
    <xf numFmtId="0" fontId="0" fillId="0" borderId="0"/>
    <xf numFmtId="9" fontId="1" fillId="0" borderId="0" applyFont="0" applyFill="0" applyBorder="0" applyAlignment="0" applyProtection="0"/>
    <xf numFmtId="0" fontId="10" fillId="0" borderId="0"/>
    <xf numFmtId="0" fontId="1" fillId="0" borderId="0"/>
    <xf numFmtId="164" fontId="1" fillId="0" borderId="0" applyFont="0" applyFill="0" applyBorder="0" applyAlignment="0" applyProtection="0"/>
    <xf numFmtId="165" fontId="10" fillId="0" borderId="0" applyFont="0" applyFill="0" applyBorder="0" applyAlignment="0" applyProtection="0"/>
    <xf numFmtId="0" fontId="15"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31"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cellStyleXfs>
  <cellXfs count="1114">
    <xf numFmtId="0" fontId="0" fillId="0" borderId="0" xfId="0"/>
    <xf numFmtId="0" fontId="3" fillId="0" borderId="0" xfId="0" applyFont="1" applyAlignment="1">
      <alignment wrapText="1"/>
    </xf>
    <xf numFmtId="0" fontId="9" fillId="0" borderId="0" xfId="0" applyFont="1" applyAlignment="1">
      <alignment wrapText="1"/>
    </xf>
    <xf numFmtId="0" fontId="4" fillId="0" borderId="0" xfId="0" applyFont="1" applyAlignment="1">
      <alignment wrapText="1"/>
    </xf>
    <xf numFmtId="0" fontId="4" fillId="0" borderId="1" xfId="0" applyFont="1" applyBorder="1" applyAlignment="1">
      <alignment wrapText="1"/>
    </xf>
    <xf numFmtId="2" fontId="4" fillId="0" borderId="1" xfId="0" applyNumberFormat="1" applyFont="1" applyBorder="1" applyAlignment="1">
      <alignment horizontal="center" wrapText="1"/>
    </xf>
    <xf numFmtId="0" fontId="4" fillId="0" borderId="0" xfId="0" applyFont="1"/>
    <xf numFmtId="0" fontId="4" fillId="0" borderId="0" xfId="0" applyFont="1" applyAlignment="1">
      <alignment vertical="center"/>
    </xf>
    <xf numFmtId="0" fontId="11" fillId="0" borderId="1" xfId="0" applyFont="1" applyBorder="1" applyAlignment="1">
      <alignment horizontal="center" vertical="center" wrapText="1"/>
    </xf>
    <xf numFmtId="2" fontId="11"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15" fontId="4"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10" fontId="4" fillId="0" borderId="1" xfId="1" applyNumberFormat="1" applyFont="1" applyBorder="1" applyAlignment="1">
      <alignment horizontal="center" vertical="center" wrapText="1"/>
    </xf>
    <xf numFmtId="0" fontId="4" fillId="0" borderId="1" xfId="0" applyFont="1" applyBorder="1"/>
    <xf numFmtId="10" fontId="4" fillId="0" borderId="1" xfId="1" applyNumberFormat="1" applyFont="1" applyBorder="1"/>
    <xf numFmtId="2" fontId="4" fillId="0" borderId="1" xfId="0" applyNumberFormat="1" applyFont="1" applyBorder="1" applyAlignment="1">
      <alignment horizontal="center"/>
    </xf>
    <xf numFmtId="1" fontId="6" fillId="0" borderId="1" xfId="1" applyNumberFormat="1" applyFont="1" applyBorder="1" applyAlignment="1">
      <alignment horizontal="center" vertical="center" wrapText="1"/>
    </xf>
    <xf numFmtId="0" fontId="6" fillId="0" borderId="0" xfId="2" applyFont="1" applyAlignment="1">
      <alignment horizontal="center" vertical="center"/>
    </xf>
    <xf numFmtId="2" fontId="6" fillId="0" borderId="1" xfId="1" applyNumberFormat="1" applyFont="1" applyBorder="1" applyAlignment="1">
      <alignment horizontal="center" vertical="center" wrapText="1"/>
    </xf>
    <xf numFmtId="167" fontId="6" fillId="0" borderId="1" xfId="1"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9" fillId="0" borderId="0" xfId="0" applyFont="1"/>
    <xf numFmtId="14" fontId="4" fillId="0" borderId="0" xfId="0" applyNumberFormat="1" applyFont="1" applyAlignment="1">
      <alignment wrapText="1"/>
    </xf>
    <xf numFmtId="10" fontId="14" fillId="0" borderId="1" xfId="1" applyNumberFormat="1" applyFont="1" applyBorder="1" applyAlignment="1">
      <alignment horizontal="center" vertical="center" wrapText="1"/>
    </xf>
    <xf numFmtId="2" fontId="3" fillId="0" borderId="0" xfId="0" applyNumberFormat="1" applyFont="1" applyAlignment="1">
      <alignment horizontal="center" wrapText="1"/>
    </xf>
    <xf numFmtId="0" fontId="3" fillId="0" borderId="0" xfId="0" applyFont="1" applyAlignment="1">
      <alignment vertical="center" wrapText="1"/>
    </xf>
    <xf numFmtId="10" fontId="4" fillId="0" borderId="1" xfId="1" applyNumberFormat="1" applyFont="1" applyBorder="1" applyAlignment="1">
      <alignment horizontal="center" vertical="center"/>
    </xf>
    <xf numFmtId="169" fontId="6" fillId="0" borderId="1" xfId="5" applyNumberFormat="1" applyFont="1" applyBorder="1" applyAlignment="1">
      <alignment horizontal="center"/>
    </xf>
    <xf numFmtId="38" fontId="6" fillId="15" borderId="1" xfId="2" applyNumberFormat="1" applyFont="1" applyFill="1" applyBorder="1" applyAlignment="1">
      <alignment horizontal="center" vertical="center" wrapText="1"/>
    </xf>
    <xf numFmtId="169" fontId="6" fillId="15" borderId="1" xfId="5" applyNumberFormat="1" applyFont="1" applyFill="1" applyBorder="1" applyAlignment="1">
      <alignment horizontal="center"/>
    </xf>
    <xf numFmtId="49" fontId="6" fillId="0" borderId="1" xfId="5" applyNumberFormat="1" applyFont="1" applyBorder="1" applyAlignment="1">
      <alignment horizontal="center" vertical="center" wrapText="1"/>
    </xf>
    <xf numFmtId="49" fontId="6" fillId="0" borderId="1" xfId="5" applyNumberFormat="1" applyFont="1" applyBorder="1" applyAlignment="1">
      <alignment horizontal="center"/>
    </xf>
    <xf numFmtId="0" fontId="18" fillId="0" borderId="0" xfId="0" applyFont="1" applyAlignment="1">
      <alignment horizontal="left"/>
    </xf>
    <xf numFmtId="0" fontId="18" fillId="0" borderId="0" xfId="0" applyFont="1"/>
    <xf numFmtId="1" fontId="18" fillId="17" borderId="18" xfId="0" applyNumberFormat="1" applyFont="1" applyFill="1" applyBorder="1" applyAlignment="1">
      <alignment vertical="center"/>
    </xf>
    <xf numFmtId="1" fontId="18" fillId="0" borderId="1" xfId="0" applyNumberFormat="1" applyFont="1" applyBorder="1" applyAlignment="1">
      <alignment vertical="center"/>
    </xf>
    <xf numFmtId="1" fontId="18" fillId="0" borderId="27" xfId="0" applyNumberFormat="1" applyFont="1" applyBorder="1" applyAlignment="1">
      <alignment vertical="center"/>
    </xf>
    <xf numFmtId="1" fontId="18" fillId="0" borderId="11" xfId="0" applyNumberFormat="1" applyFont="1" applyBorder="1" applyAlignment="1">
      <alignment vertical="center"/>
    </xf>
    <xf numFmtId="170" fontId="17" fillId="16" borderId="1" xfId="11" applyNumberFormat="1" applyFont="1" applyFill="1" applyBorder="1" applyAlignment="1">
      <alignment horizontal="right" wrapText="1"/>
    </xf>
    <xf numFmtId="0" fontId="7" fillId="0" borderId="9" xfId="0" applyFont="1" applyBorder="1" applyAlignment="1">
      <alignment vertical="center" wrapText="1"/>
    </xf>
    <xf numFmtId="0" fontId="7" fillId="0" borderId="10" xfId="0" applyFont="1" applyBorder="1" applyAlignment="1">
      <alignment vertical="center" wrapText="1"/>
    </xf>
    <xf numFmtId="14" fontId="6" fillId="0" borderId="5" xfId="0" applyNumberFormat="1" applyFont="1" applyBorder="1" applyAlignment="1">
      <alignment vertical="center" wrapText="1"/>
    </xf>
    <xf numFmtId="14" fontId="6" fillId="0" borderId="6" xfId="0" applyNumberFormat="1" applyFont="1" applyBorder="1" applyAlignment="1">
      <alignment vertical="center" wrapText="1"/>
    </xf>
    <xf numFmtId="14" fontId="6" fillId="0" borderId="7" xfId="0" applyNumberFormat="1" applyFont="1" applyBorder="1" applyAlignment="1">
      <alignment vertical="center" wrapText="1"/>
    </xf>
    <xf numFmtId="0" fontId="7" fillId="0" borderId="8" xfId="0" applyFont="1" applyBorder="1" applyAlignment="1">
      <alignment vertical="center" wrapText="1"/>
    </xf>
    <xf numFmtId="0" fontId="6" fillId="6" borderId="0" xfId="0" applyFont="1" applyFill="1" applyAlignment="1">
      <alignment vertical="center" wrapText="1"/>
    </xf>
    <xf numFmtId="0" fontId="6" fillId="0" borderId="6" xfId="0" quotePrefix="1" applyFont="1" applyBorder="1" applyAlignment="1">
      <alignment horizontal="left" vertical="center" wrapText="1"/>
    </xf>
    <xf numFmtId="0" fontId="6" fillId="0" borderId="0" xfId="0" quotePrefix="1" applyFont="1" applyAlignment="1">
      <alignment horizontal="left" vertical="center" wrapText="1"/>
    </xf>
    <xf numFmtId="49" fontId="7" fillId="0" borderId="3" xfId="0" applyNumberFormat="1" applyFont="1" applyBorder="1" applyAlignment="1">
      <alignment horizontal="left" vertical="center" wrapText="1"/>
    </xf>
    <xf numFmtId="169" fontId="6" fillId="0" borderId="1" xfId="5" applyNumberFormat="1" applyFont="1" applyBorder="1" applyAlignment="1">
      <alignment vertical="center" wrapText="1"/>
    </xf>
    <xf numFmtId="0" fontId="6" fillId="6" borderId="3"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3" fillId="0" borderId="0" xfId="0" applyFont="1" applyAlignment="1">
      <alignment vertical="top" wrapText="1"/>
    </xf>
    <xf numFmtId="0" fontId="3" fillId="0" borderId="1" xfId="0" applyFont="1" applyBorder="1" applyAlignment="1">
      <alignment wrapText="1"/>
    </xf>
    <xf numFmtId="38" fontId="6" fillId="0" borderId="1" xfId="2" applyNumberFormat="1" applyFont="1" applyBorder="1" applyAlignment="1">
      <alignment horizontal="center" vertical="center" wrapText="1"/>
    </xf>
    <xf numFmtId="38" fontId="7" fillId="0" borderId="1" xfId="2" applyNumberFormat="1" applyFont="1" applyBorder="1" applyAlignment="1">
      <alignment horizontal="center" vertical="center" wrapText="1"/>
    </xf>
    <xf numFmtId="0" fontId="19" fillId="0" borderId="0" xfId="0" applyFont="1"/>
    <xf numFmtId="38" fontId="6" fillId="0" borderId="1" xfId="2" applyNumberFormat="1" applyFont="1" applyBorder="1" applyAlignment="1">
      <alignment horizontal="center" wrapText="1"/>
    </xf>
    <xf numFmtId="0" fontId="6" fillId="0" borderId="1" xfId="0" applyFont="1" applyBorder="1" applyAlignment="1">
      <alignment horizontal="center" vertical="center" wrapText="1"/>
    </xf>
    <xf numFmtId="10" fontId="6" fillId="0" borderId="1" xfId="1" applyNumberFormat="1" applyFont="1" applyBorder="1" applyAlignment="1">
      <alignment horizontal="center" vertical="center" wrapText="1"/>
    </xf>
    <xf numFmtId="0" fontId="6" fillId="0" borderId="1" xfId="0" applyFont="1" applyBorder="1" applyAlignment="1">
      <alignment horizontal="left" vertical="center" wrapText="1"/>
    </xf>
    <xf numFmtId="15" fontId="6" fillId="0" borderId="1" xfId="0"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4" borderId="1" xfId="0" applyFont="1" applyFill="1" applyBorder="1" applyAlignment="1">
      <alignment horizontal="center" vertical="center" wrapText="1"/>
    </xf>
    <xf numFmtId="49" fontId="8" fillId="0" borderId="3" xfId="0" applyNumberFormat="1" applyFont="1" applyBorder="1" applyAlignment="1">
      <alignment horizontal="left"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6" fillId="6" borderId="2"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4" fillId="0" borderId="1" xfId="0" applyFont="1" applyBorder="1" applyAlignment="1">
      <alignment horizontal="center" wrapText="1"/>
    </xf>
    <xf numFmtId="0" fontId="6" fillId="6" borderId="1" xfId="0" applyFont="1" applyFill="1" applyBorder="1" applyAlignment="1">
      <alignment horizontal="center" vertical="center" wrapText="1"/>
    </xf>
    <xf numFmtId="0" fontId="0" fillId="0" borderId="0" xfId="0"/>
    <xf numFmtId="0" fontId="4" fillId="0" borderId="0" xfId="0" applyFont="1" applyAlignment="1">
      <alignment horizontal="left" vertical="center" wrapText="1"/>
    </xf>
    <xf numFmtId="171" fontId="17" fillId="16" borderId="1" xfId="0" applyNumberFormat="1" applyFont="1" applyFill="1" applyBorder="1" applyAlignment="1">
      <alignment horizontal="right" wrapText="1"/>
    </xf>
    <xf numFmtId="49" fontId="6" fillId="0" borderId="1" xfId="5" applyNumberFormat="1" applyFont="1" applyBorder="1" applyAlignment="1">
      <alignment horizontal="right" wrapText="1"/>
    </xf>
    <xf numFmtId="49" fontId="6" fillId="0" borderId="1" xfId="5" applyNumberFormat="1" applyFont="1" applyBorder="1" applyAlignment="1">
      <alignment horizontal="right"/>
    </xf>
    <xf numFmtId="170" fontId="17" fillId="0" borderId="1" xfId="11" applyNumberFormat="1" applyFont="1" applyBorder="1" applyAlignment="1">
      <alignment horizontal="right" wrapText="1"/>
    </xf>
    <xf numFmtId="170" fontId="17" fillId="16" borderId="1" xfId="11" applyNumberFormat="1" applyFont="1" applyFill="1" applyBorder="1" applyAlignment="1">
      <alignment horizontal="right" vertical="center" wrapText="1"/>
    </xf>
    <xf numFmtId="49" fontId="6" fillId="0" borderId="1" xfId="5" applyNumberFormat="1" applyFont="1" applyBorder="1" applyAlignment="1">
      <alignment horizontal="right" vertical="center" wrapText="1"/>
    </xf>
    <xf numFmtId="0" fontId="0" fillId="0" borderId="0" xfId="0" applyAlignment="1">
      <alignment wrapText="1"/>
    </xf>
    <xf numFmtId="17" fontId="21" fillId="0" borderId="11" xfId="12" applyNumberFormat="1" applyFont="1" applyBorder="1" applyAlignment="1">
      <alignment horizontal="center" vertical="center"/>
    </xf>
    <xf numFmtId="0" fontId="0" fillId="0" borderId="0" xfId="0"/>
    <xf numFmtId="38" fontId="7" fillId="3" borderId="11" xfId="0" applyNumberFormat="1" applyFont="1" applyFill="1" applyBorder="1" applyAlignment="1">
      <alignment horizontal="center" vertical="center" wrapText="1"/>
    </xf>
    <xf numFmtId="1" fontId="11" fillId="0" borderId="1" xfId="0" applyNumberFormat="1" applyFont="1" applyBorder="1" applyAlignment="1">
      <alignment vertical="center"/>
    </xf>
    <xf numFmtId="174" fontId="10" fillId="0" borderId="1" xfId="0" applyNumberFormat="1" applyFont="1" applyBorder="1" applyAlignment="1">
      <alignment vertical="center"/>
    </xf>
    <xf numFmtId="170" fontId="17" fillId="0" borderId="1" xfId="11" applyNumberFormat="1" applyFont="1" applyFill="1" applyBorder="1" applyAlignment="1">
      <alignment horizontal="right" vertical="center" wrapText="1"/>
    </xf>
    <xf numFmtId="49" fontId="6" fillId="0" borderId="1" xfId="5" applyNumberFormat="1" applyFont="1" applyFill="1" applyBorder="1" applyAlignment="1">
      <alignment horizontal="right" vertical="center" wrapText="1"/>
    </xf>
    <xf numFmtId="0" fontId="7" fillId="0" borderId="1" xfId="0" applyFont="1" applyBorder="1" applyAlignment="1">
      <alignment horizontal="center" vertical="center" wrapText="1"/>
    </xf>
    <xf numFmtId="10" fontId="7" fillId="0" borderId="1" xfId="1" applyNumberFormat="1" applyFont="1" applyBorder="1" applyAlignment="1">
      <alignment horizontal="center" vertical="center" wrapText="1"/>
    </xf>
    <xf numFmtId="10" fontId="6" fillId="0" borderId="1" xfId="1" applyNumberFormat="1" applyFont="1" applyBorder="1" applyAlignment="1">
      <alignment horizontal="center" vertical="center" wrapText="1"/>
    </xf>
    <xf numFmtId="0" fontId="6" fillId="0" borderId="1" xfId="0" applyFont="1" applyBorder="1" applyAlignment="1">
      <alignment horizontal="left" vertical="center" wrapText="1"/>
    </xf>
    <xf numFmtId="2" fontId="5" fillId="0" borderId="1" xfId="1" applyNumberFormat="1" applyFont="1" applyBorder="1" applyAlignment="1">
      <alignment horizontal="center" vertical="center"/>
    </xf>
    <xf numFmtId="15"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9" fontId="6" fillId="0" borderId="1" xfId="1" applyNumberFormat="1" applyFont="1" applyBorder="1" applyAlignment="1">
      <alignment horizontal="center" vertical="center" wrapText="1"/>
    </xf>
    <xf numFmtId="9" fontId="6" fillId="0" borderId="1" xfId="1" applyNumberFormat="1" applyFont="1" applyBorder="1" applyAlignment="1">
      <alignment horizontal="center" vertical="center"/>
    </xf>
    <xf numFmtId="14" fontId="28" fillId="0" borderId="1" xfId="12" applyNumberFormat="1" applyFont="1" applyBorder="1" applyAlignment="1">
      <alignment horizontal="center" vertical="center"/>
    </xf>
    <xf numFmtId="0" fontId="12" fillId="12" borderId="13" xfId="0" applyFont="1" applyFill="1" applyBorder="1" applyAlignment="1">
      <alignment horizontal="center" vertical="center" textRotation="90" wrapText="1"/>
    </xf>
    <xf numFmtId="0" fontId="38" fillId="0" borderId="26" xfId="15" applyFont="1" applyBorder="1" applyAlignment="1">
      <alignment horizontal="center" vertical="center"/>
    </xf>
    <xf numFmtId="17" fontId="36" fillId="0" borderId="1" xfId="15" applyNumberFormat="1" applyFont="1" applyBorder="1" applyAlignment="1">
      <alignment horizontal="center"/>
    </xf>
    <xf numFmtId="0" fontId="38" fillId="0" borderId="26" xfId="15" applyFont="1" applyBorder="1" applyAlignment="1">
      <alignment horizontal="center"/>
    </xf>
    <xf numFmtId="0" fontId="39" fillId="0" borderId="21" xfId="15" applyFont="1" applyBorder="1"/>
    <xf numFmtId="0" fontId="39" fillId="0" borderId="0" xfId="15" applyFont="1" applyAlignment="1">
      <alignment vertical="center"/>
    </xf>
    <xf numFmtId="9" fontId="40" fillId="17" borderId="1" xfId="16" applyFont="1" applyFill="1" applyBorder="1" applyAlignment="1">
      <alignment horizontal="center" vertical="center" wrapText="1"/>
    </xf>
    <xf numFmtId="1" fontId="11" fillId="17" borderId="18" xfId="0" applyNumberFormat="1" applyFont="1" applyFill="1" applyBorder="1" applyAlignment="1">
      <alignment vertical="center"/>
    </xf>
    <xf numFmtId="9" fontId="40" fillId="0" borderId="1" xfId="16" applyFont="1" applyBorder="1" applyAlignment="1">
      <alignment horizontal="center" vertical="center" wrapText="1"/>
    </xf>
    <xf numFmtId="9" fontId="40" fillId="0" borderId="1" xfId="16" applyFont="1" applyBorder="1" applyAlignment="1">
      <alignment horizontal="center"/>
    </xf>
    <xf numFmtId="1" fontId="11" fillId="17" borderId="12" xfId="0" applyNumberFormat="1" applyFont="1" applyFill="1" applyBorder="1" applyAlignment="1">
      <alignment vertical="center"/>
    </xf>
    <xf numFmtId="9" fontId="40" fillId="0" borderId="27" xfId="16" applyFont="1" applyBorder="1" applyAlignment="1">
      <alignment horizontal="center"/>
    </xf>
    <xf numFmtId="0" fontId="25" fillId="0" borderId="0" xfId="0" applyFont="1" applyAlignment="1">
      <alignment horizontal="left" vertical="top" wrapText="1"/>
    </xf>
    <xf numFmtId="0" fontId="1" fillId="7" borderId="0" xfId="12" applyFill="1"/>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38" fontId="7" fillId="0" borderId="1" xfId="2" applyNumberFormat="1" applyFont="1" applyBorder="1" applyAlignment="1">
      <alignment horizontal="right" vertical="center"/>
    </xf>
    <xf numFmtId="171" fontId="17" fillId="16" borderId="1" xfId="0" applyNumberFormat="1" applyFont="1" applyFill="1" applyBorder="1" applyAlignment="1">
      <alignment horizontal="right" vertical="center" wrapText="1"/>
    </xf>
    <xf numFmtId="169" fontId="1" fillId="0" borderId="1" xfId="0" applyNumberFormat="1" applyFont="1" applyBorder="1" applyAlignment="1">
      <alignment wrapText="1"/>
    </xf>
    <xf numFmtId="0" fontId="19" fillId="0" borderId="0" xfId="0" applyFont="1" applyAlignment="1">
      <alignment wrapText="1"/>
    </xf>
    <xf numFmtId="169" fontId="2" fillId="0" borderId="1" xfId="0" applyNumberFormat="1" applyFont="1" applyBorder="1" applyAlignment="1">
      <alignment wrapText="1"/>
    </xf>
    <xf numFmtId="170" fontId="12" fillId="0" borderId="1" xfId="11" applyNumberFormat="1" applyFont="1" applyBorder="1" applyAlignment="1">
      <alignment horizontal="right" wrapText="1"/>
    </xf>
    <xf numFmtId="38" fontId="16" fillId="0" borderId="1" xfId="2" applyNumberFormat="1" applyFont="1" applyBorder="1" applyAlignment="1">
      <alignment horizontal="center" wrapText="1"/>
    </xf>
    <xf numFmtId="171" fontId="43" fillId="16" borderId="1" xfId="0" applyNumberFormat="1" applyFont="1" applyFill="1" applyBorder="1" applyAlignment="1">
      <alignment horizontal="right" wrapText="1"/>
    </xf>
    <xf numFmtId="49" fontId="16" fillId="0" borderId="1" xfId="5" applyNumberFormat="1" applyFont="1" applyBorder="1" applyAlignment="1">
      <alignment horizontal="right"/>
    </xf>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14" fontId="30" fillId="0" borderId="11" xfId="7" applyNumberFormat="1" applyFont="1" applyBorder="1" applyAlignment="1">
      <alignment horizontal="center" vertical="center"/>
    </xf>
    <xf numFmtId="0" fontId="38" fillId="0" borderId="26" xfId="15" applyFont="1" applyBorder="1" applyAlignment="1">
      <alignment horizontal="center" wrapText="1"/>
    </xf>
    <xf numFmtId="0" fontId="38" fillId="0" borderId="26" xfId="15" applyFont="1" applyBorder="1" applyAlignment="1">
      <alignment horizontal="center" vertical="center" wrapText="1"/>
    </xf>
    <xf numFmtId="0" fontId="0" fillId="0" borderId="0" xfId="0"/>
    <xf numFmtId="0" fontId="1" fillId="0" borderId="0" xfId="12"/>
    <xf numFmtId="0" fontId="21" fillId="0" borderId="4" xfId="12" applyFont="1" applyBorder="1" applyAlignment="1">
      <alignment horizontal="center" vertical="center"/>
    </xf>
    <xf numFmtId="17" fontId="21" fillId="0" borderId="7" xfId="12" applyNumberFormat="1" applyFont="1" applyBorder="1" applyAlignment="1">
      <alignment horizontal="center" vertical="center"/>
    </xf>
    <xf numFmtId="0" fontId="21" fillId="0" borderId="11" xfId="12" applyFont="1" applyBorder="1" applyAlignment="1">
      <alignment horizontal="center" vertical="center"/>
    </xf>
    <xf numFmtId="0" fontId="0" fillId="0" borderId="0" xfId="12" applyFont="1"/>
    <xf numFmtId="0" fontId="12" fillId="12" borderId="13" xfId="0" applyFont="1" applyFill="1" applyBorder="1" applyAlignment="1">
      <alignment horizontal="center" vertical="center" textRotation="90" wrapText="1"/>
    </xf>
    <xf numFmtId="0" fontId="38" fillId="0" borderId="1" xfId="15" applyFont="1" applyBorder="1" applyAlignment="1">
      <alignment horizontal="center"/>
    </xf>
    <xf numFmtId="169" fontId="1" fillId="0" borderId="1" xfId="0" applyNumberFormat="1" applyFont="1" applyBorder="1" applyAlignment="1">
      <alignment vertical="center" wrapText="1"/>
    </xf>
    <xf numFmtId="0" fontId="7" fillId="3" borderId="1" xfId="2" applyFont="1" applyFill="1" applyBorder="1" applyAlignment="1">
      <alignment horizontal="center" vertical="center"/>
    </xf>
    <xf numFmtId="38" fontId="7" fillId="3" borderId="1" xfId="2" applyNumberFormat="1" applyFont="1" applyFill="1" applyBorder="1" applyAlignment="1">
      <alignment horizontal="center" vertical="center"/>
    </xf>
    <xf numFmtId="0" fontId="7" fillId="14" borderId="1" xfId="2" applyFont="1" applyFill="1" applyBorder="1" applyAlignment="1">
      <alignment horizontal="center" vertical="center"/>
    </xf>
    <xf numFmtId="38" fontId="7" fillId="3" borderId="1" xfId="2" applyNumberFormat="1" applyFont="1" applyFill="1" applyBorder="1" applyAlignment="1">
      <alignment horizontal="center" vertical="center" wrapText="1"/>
    </xf>
    <xf numFmtId="169" fontId="6" fillId="0" borderId="1" xfId="5" applyNumberFormat="1" applyFont="1" applyBorder="1" applyAlignment="1">
      <alignment horizontal="right" vertical="center" wrapText="1"/>
    </xf>
    <xf numFmtId="0" fontId="6" fillId="0" borderId="1" xfId="2" applyFont="1" applyBorder="1" applyAlignment="1">
      <alignment horizontal="center" wrapText="1"/>
    </xf>
    <xf numFmtId="0" fontId="4" fillId="0" borderId="1" xfId="0" applyFont="1" applyBorder="1" applyAlignment="1">
      <alignment horizontal="center" wrapText="1"/>
    </xf>
    <xf numFmtId="175" fontId="1" fillId="0" borderId="1" xfId="0" applyNumberFormat="1" applyFont="1" applyBorder="1" applyAlignment="1">
      <alignment wrapText="1"/>
    </xf>
    <xf numFmtId="0" fontId="18" fillId="0" borderId="1" xfId="0" applyFont="1" applyBorder="1" applyAlignment="1">
      <alignment wrapText="1"/>
    </xf>
    <xf numFmtId="0" fontId="16" fillId="0" borderId="1" xfId="2" applyFont="1" applyBorder="1" applyAlignment="1">
      <alignment horizontal="center" wrapText="1"/>
    </xf>
    <xf numFmtId="0" fontId="11" fillId="0" borderId="1" xfId="0" applyFont="1" applyBorder="1" applyAlignment="1">
      <alignment horizontal="center" wrapText="1"/>
    </xf>
    <xf numFmtId="175" fontId="19" fillId="0" borderId="1" xfId="0" applyNumberFormat="1" applyFont="1" applyBorder="1" applyAlignment="1">
      <alignment wrapText="1"/>
    </xf>
    <xf numFmtId="0" fontId="11" fillId="0" borderId="1" xfId="0" applyFont="1" applyBorder="1" applyAlignment="1">
      <alignment wrapText="1"/>
    </xf>
    <xf numFmtId="15" fontId="6" fillId="0" borderId="1" xfId="2" applyNumberFormat="1" applyFont="1" applyBorder="1" applyAlignment="1">
      <alignment vertical="center" wrapText="1"/>
    </xf>
    <xf numFmtId="175" fontId="6" fillId="0" borderId="1" xfId="5" applyNumberFormat="1" applyFont="1" applyBorder="1" applyAlignment="1">
      <alignment vertical="center" wrapText="1"/>
    </xf>
    <xf numFmtId="175" fontId="6" fillId="0" borderId="1" xfId="5" applyNumberFormat="1" applyFont="1" applyBorder="1" applyAlignment="1">
      <alignment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169" fontId="1" fillId="0" borderId="1" xfId="0" applyNumberFormat="1" applyFont="1" applyBorder="1" applyAlignment="1">
      <alignment horizontal="center" vertical="center" wrapText="1"/>
    </xf>
    <xf numFmtId="169" fontId="6" fillId="0" borderId="1" xfId="5" applyNumberFormat="1" applyFont="1" applyBorder="1" applyAlignment="1">
      <alignment horizontal="center" vertical="center" wrapText="1"/>
    </xf>
    <xf numFmtId="0" fontId="4" fillId="0" borderId="1" xfId="0" applyFont="1" applyBorder="1" applyAlignment="1">
      <alignment horizontal="right" wrapText="1"/>
    </xf>
    <xf numFmtId="169" fontId="1" fillId="0" borderId="1" xfId="0" applyNumberFormat="1" applyFont="1" applyBorder="1" applyAlignment="1">
      <alignment horizontal="right" wrapText="1"/>
    </xf>
    <xf numFmtId="169" fontId="6" fillId="0" borderId="1" xfId="5" applyNumberFormat="1" applyFont="1" applyBorder="1" applyAlignment="1">
      <alignment horizontal="right" wrapText="1"/>
    </xf>
    <xf numFmtId="169" fontId="4" fillId="0" borderId="1" xfId="0" applyNumberFormat="1" applyFont="1" applyBorder="1" applyAlignment="1">
      <alignment horizontal="right" wrapText="1"/>
    </xf>
    <xf numFmtId="15" fontId="6" fillId="0" borderId="1" xfId="2" applyNumberFormat="1" applyFont="1" applyBorder="1" applyAlignment="1">
      <alignment horizontal="center" vertical="center" wrapText="1"/>
    </xf>
    <xf numFmtId="0" fontId="6" fillId="15" borderId="1" xfId="2" applyFont="1" applyFill="1" applyBorder="1" applyAlignment="1">
      <alignment horizontal="center" vertical="center" wrapText="1"/>
    </xf>
    <xf numFmtId="169" fontId="6" fillId="0" borderId="1" xfId="2" applyNumberFormat="1" applyFont="1" applyBorder="1" applyAlignment="1">
      <alignment horizontal="center" vertical="center" wrapText="1"/>
    </xf>
    <xf numFmtId="164" fontId="6" fillId="0" borderId="1" xfId="11" applyFont="1" applyBorder="1" applyAlignment="1">
      <alignment vertical="center" wrapText="1"/>
    </xf>
    <xf numFmtId="169" fontId="4" fillId="0" borderId="1" xfId="0" applyNumberFormat="1" applyFont="1" applyBorder="1" applyAlignment="1">
      <alignment horizontal="center" vertical="center" wrapText="1"/>
    </xf>
    <xf numFmtId="0" fontId="3" fillId="0" borderId="0" xfId="0" applyFont="1"/>
    <xf numFmtId="0" fontId="3" fillId="0" borderId="0" xfId="0" applyFont="1" applyAlignment="1">
      <alignment horizontal="right" wrapText="1"/>
    </xf>
    <xf numFmtId="178" fontId="3" fillId="0" borderId="0" xfId="0" applyNumberFormat="1" applyFont="1" applyAlignment="1">
      <alignment horizontal="center" wrapText="1"/>
    </xf>
    <xf numFmtId="0" fontId="6" fillId="0" borderId="1" xfId="2" applyFont="1" applyBorder="1" applyAlignment="1">
      <alignment vertical="center" wrapText="1"/>
    </xf>
    <xf numFmtId="169" fontId="6" fillId="0" borderId="1" xfId="5" applyNumberFormat="1" applyFont="1" applyFill="1" applyBorder="1" applyAlignment="1">
      <alignment vertical="center" wrapText="1"/>
    </xf>
    <xf numFmtId="169" fontId="4" fillId="0" borderId="1" xfId="0" applyNumberFormat="1" applyFont="1" applyBorder="1" applyAlignment="1">
      <alignment horizontal="right" vertical="center" wrapText="1"/>
    </xf>
    <xf numFmtId="178" fontId="4" fillId="0" borderId="1" xfId="0" applyNumberFormat="1" applyFont="1" applyBorder="1" applyAlignment="1">
      <alignment horizontal="center" vertical="center" wrapText="1"/>
    </xf>
    <xf numFmtId="15" fontId="4" fillId="0" borderId="1" xfId="0" applyNumberFormat="1" applyFont="1" applyBorder="1" applyAlignment="1">
      <alignment vertical="center" wrapText="1"/>
    </xf>
    <xf numFmtId="0" fontId="46" fillId="0" borderId="0" xfId="0" applyFont="1" applyAlignment="1">
      <alignment wrapText="1"/>
    </xf>
    <xf numFmtId="178" fontId="0" fillId="0" borderId="1" xfId="0" applyNumberForma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1" xfId="0" applyFont="1" applyBorder="1" applyAlignment="1">
      <alignment horizontal="center" vertical="center" wrapText="1"/>
    </xf>
    <xf numFmtId="178" fontId="7" fillId="3" borderId="1" xfId="2" applyNumberFormat="1" applyFont="1" applyFill="1" applyBorder="1" applyAlignment="1">
      <alignment horizontal="center" vertical="center" wrapText="1"/>
    </xf>
    <xf numFmtId="0" fontId="46" fillId="0" borderId="0" xfId="0" applyFont="1" applyAlignment="1">
      <alignment horizontal="center" vertical="center" wrapText="1"/>
    </xf>
    <xf numFmtId="178" fontId="7" fillId="3" borderId="1" xfId="0" applyNumberFormat="1" applyFont="1" applyFill="1" applyBorder="1" applyAlignment="1">
      <alignment horizontal="center" vertical="center" wrapText="1"/>
    </xf>
    <xf numFmtId="0" fontId="3" fillId="0" borderId="1" xfId="0" applyFont="1" applyBorder="1" applyAlignment="1">
      <alignment horizontal="right" wrapText="1"/>
    </xf>
    <xf numFmtId="178" fontId="3" fillId="0" borderId="1" xfId="0" applyNumberFormat="1" applyFont="1" applyBorder="1" applyAlignment="1">
      <alignment horizontal="center" wrapText="1"/>
    </xf>
    <xf numFmtId="0" fontId="3" fillId="0" borderId="1" xfId="0" applyFont="1" applyBorder="1" applyAlignment="1">
      <alignment horizontal="center" wrapText="1"/>
    </xf>
    <xf numFmtId="0" fontId="19" fillId="0" borderId="1" xfId="0" applyFont="1" applyBorder="1" applyAlignment="1">
      <alignment wrapText="1"/>
    </xf>
    <xf numFmtId="0" fontId="16" fillId="0" borderId="1" xfId="2" applyFont="1" applyBorder="1" applyAlignment="1">
      <alignment wrapText="1"/>
    </xf>
    <xf numFmtId="175" fontId="16" fillId="0" borderId="1" xfId="5" applyNumberFormat="1" applyFont="1" applyBorder="1" applyAlignment="1">
      <alignment wrapText="1"/>
    </xf>
    <xf numFmtId="175" fontId="16" fillId="0" borderId="1" xfId="5" applyNumberFormat="1" applyFont="1" applyBorder="1" applyAlignment="1">
      <alignment horizontal="right" wrapText="1"/>
    </xf>
    <xf numFmtId="178" fontId="16" fillId="0" borderId="1" xfId="2" applyNumberFormat="1" applyFont="1" applyBorder="1" applyAlignment="1">
      <alignment horizontal="center" wrapText="1"/>
    </xf>
    <xf numFmtId="0" fontId="6" fillId="0" borderId="1" xfId="2" applyFont="1" applyBorder="1" applyAlignment="1">
      <alignment wrapText="1"/>
    </xf>
    <xf numFmtId="175" fontId="6" fillId="0" borderId="1" xfId="5" applyNumberFormat="1" applyFont="1" applyBorder="1" applyAlignment="1">
      <alignment horizontal="right" wrapText="1"/>
    </xf>
    <xf numFmtId="178" fontId="6" fillId="0" borderId="1" xfId="2" applyNumberFormat="1" applyFont="1" applyBorder="1" applyAlignment="1">
      <alignment horizontal="center" wrapText="1"/>
    </xf>
    <xf numFmtId="175" fontId="6" fillId="0" borderId="1" xfId="5" applyNumberFormat="1" applyFont="1" applyBorder="1" applyAlignment="1">
      <alignment horizontal="right" vertical="center" wrapText="1"/>
    </xf>
    <xf numFmtId="178" fontId="6" fillId="0" borderId="1" xfId="2" applyNumberFormat="1" applyFont="1" applyBorder="1" applyAlignment="1">
      <alignment horizontal="center" vertical="center" wrapText="1"/>
    </xf>
    <xf numFmtId="0" fontId="18" fillId="0" borderId="1" xfId="0" applyFont="1" applyBorder="1" applyAlignment="1">
      <alignment vertical="center" wrapText="1"/>
    </xf>
    <xf numFmtId="175" fontId="1" fillId="0" borderId="1" xfId="0" applyNumberFormat="1" applyFont="1" applyBorder="1" applyAlignment="1">
      <alignment vertical="center" wrapText="1"/>
    </xf>
    <xf numFmtId="0" fontId="6" fillId="0" borderId="1" xfId="2" applyFont="1" applyBorder="1" applyAlignment="1">
      <alignment vertical="justify" wrapText="1"/>
    </xf>
    <xf numFmtId="175" fontId="4" fillId="0" borderId="1" xfId="8" applyNumberFormat="1" applyFont="1" applyBorder="1" applyAlignment="1">
      <alignment horizontal="right"/>
    </xf>
    <xf numFmtId="164" fontId="3" fillId="0" borderId="0" xfId="11" applyFont="1" applyAlignment="1"/>
    <xf numFmtId="176" fontId="6" fillId="0" borderId="1" xfId="5" applyNumberFormat="1" applyFont="1" applyBorder="1" applyAlignment="1">
      <alignment horizontal="right"/>
    </xf>
    <xf numFmtId="0" fontId="4" fillId="0" borderId="1" xfId="0" applyFont="1" applyBorder="1" applyAlignment="1">
      <alignment vertical="center" wrapText="1"/>
    </xf>
    <xf numFmtId="178" fontId="0" fillId="0" borderId="1" xfId="0" applyNumberFormat="1" applyBorder="1" applyAlignment="1">
      <alignment horizontal="center" wrapText="1"/>
    </xf>
    <xf numFmtId="177" fontId="7" fillId="0" borderId="1" xfId="2" applyNumberFormat="1" applyFont="1" applyBorder="1" applyAlignment="1">
      <alignment vertical="center" wrapText="1"/>
    </xf>
    <xf numFmtId="169" fontId="7" fillId="0" borderId="1" xfId="5" applyNumberFormat="1" applyFont="1" applyBorder="1" applyAlignment="1">
      <alignment wrapText="1"/>
    </xf>
    <xf numFmtId="169" fontId="2" fillId="0" borderId="1" xfId="0" applyNumberFormat="1" applyFont="1" applyBorder="1" applyAlignment="1">
      <alignment horizontal="right" wrapText="1"/>
    </xf>
    <xf numFmtId="178" fontId="2" fillId="0" borderId="1" xfId="0" applyNumberFormat="1" applyFont="1" applyBorder="1" applyAlignment="1">
      <alignment horizontal="center" wrapText="1"/>
    </xf>
    <xf numFmtId="0" fontId="5" fillId="0" borderId="1" xfId="0" applyFont="1" applyBorder="1" applyAlignment="1">
      <alignment wrapText="1"/>
    </xf>
    <xf numFmtId="169" fontId="6" fillId="0" borderId="1" xfId="5" applyNumberFormat="1" applyFont="1" applyBorder="1" applyAlignment="1">
      <alignment wrapText="1"/>
    </xf>
    <xf numFmtId="169" fontId="31" fillId="0" borderId="1" xfId="14" applyNumberFormat="1" applyBorder="1" applyAlignment="1">
      <alignment wrapText="1"/>
    </xf>
    <xf numFmtId="0" fontId="7" fillId="0" borderId="1" xfId="2" applyFont="1" applyBorder="1" applyAlignment="1">
      <alignment horizontal="left" vertical="center"/>
    </xf>
    <xf numFmtId="169" fontId="5" fillId="0" borderId="1" xfId="0" applyNumberFormat="1" applyFont="1" applyBorder="1" applyAlignment="1">
      <alignment horizontal="right" wrapText="1"/>
    </xf>
    <xf numFmtId="49" fontId="7" fillId="0" borderId="1" xfId="5" applyNumberFormat="1" applyFont="1" applyBorder="1" applyAlignment="1">
      <alignment horizontal="right" wrapText="1"/>
    </xf>
    <xf numFmtId="177" fontId="3" fillId="0" borderId="1" xfId="0" applyNumberFormat="1" applyFont="1" applyBorder="1" applyAlignment="1">
      <alignment wrapText="1"/>
    </xf>
    <xf numFmtId="4" fontId="0" fillId="0" borderId="12" xfId="0" applyNumberFormat="1" applyBorder="1" applyAlignment="1">
      <alignment vertical="center"/>
    </xf>
    <xf numFmtId="0" fontId="3" fillId="0" borderId="11" xfId="0" applyFont="1" applyBorder="1" applyAlignment="1">
      <alignment vertical="center"/>
    </xf>
    <xf numFmtId="169" fontId="6" fillId="0" borderId="1" xfId="0" applyNumberFormat="1" applyFont="1" applyBorder="1" applyAlignment="1">
      <alignment horizontal="right" wrapText="1"/>
    </xf>
    <xf numFmtId="169" fontId="23" fillId="0" borderId="1" xfId="0" applyNumberFormat="1" applyFont="1" applyBorder="1" applyAlignment="1">
      <alignment horizontal="right" vertical="center" wrapText="1"/>
    </xf>
    <xf numFmtId="171" fontId="6" fillId="16" borderId="1" xfId="0" applyNumberFormat="1" applyFont="1" applyFill="1" applyBorder="1" applyAlignment="1">
      <alignment horizontal="right" wrapText="1"/>
    </xf>
    <xf numFmtId="178" fontId="23" fillId="0" borderId="1" xfId="0" applyNumberFormat="1" applyFont="1" applyBorder="1" applyAlignment="1">
      <alignment horizontal="center" wrapText="1"/>
    </xf>
    <xf numFmtId="0" fontId="23" fillId="0" borderId="1" xfId="0" applyFont="1" applyBorder="1" applyAlignment="1">
      <alignment horizontal="center" vertical="center" wrapText="1"/>
    </xf>
    <xf numFmtId="0" fontId="6" fillId="0" borderId="1" xfId="0" applyFont="1" applyBorder="1" applyAlignment="1">
      <alignment wrapText="1"/>
    </xf>
    <xf numFmtId="169" fontId="0" fillId="0" borderId="1" xfId="0" applyNumberFormat="1" applyBorder="1" applyAlignment="1">
      <alignment wrapText="1"/>
    </xf>
    <xf numFmtId="0" fontId="3" fillId="0" borderId="0" xfId="0" applyFont="1" applyAlignment="1">
      <alignment vertical="center"/>
    </xf>
    <xf numFmtId="0" fontId="3" fillId="0" borderId="1" xfId="0" applyFont="1" applyBorder="1" applyAlignment="1">
      <alignment vertical="center" wrapText="1"/>
    </xf>
    <xf numFmtId="49" fontId="6" fillId="0" borderId="1" xfId="5" applyNumberFormat="1" applyFont="1" applyBorder="1" applyAlignment="1">
      <alignment horizontal="right" vertical="center"/>
    </xf>
    <xf numFmtId="0" fontId="46" fillId="0" borderId="0" xfId="0" applyFont="1" applyAlignment="1">
      <alignment vertical="center" wrapText="1"/>
    </xf>
    <xf numFmtId="169" fontId="4" fillId="0" borderId="1" xfId="0" applyNumberFormat="1" applyFont="1" applyBorder="1" applyAlignment="1">
      <alignment wrapText="1"/>
    </xf>
    <xf numFmtId="178" fontId="4" fillId="0" borderId="1" xfId="0" applyNumberFormat="1" applyFont="1" applyBorder="1" applyAlignment="1">
      <alignment horizontal="center" wrapText="1"/>
    </xf>
    <xf numFmtId="0" fontId="3" fillId="0" borderId="0" xfId="0" applyFont="1" applyAlignment="1">
      <alignment horizontal="center"/>
    </xf>
    <xf numFmtId="0" fontId="46" fillId="0" borderId="0" xfId="0" applyFont="1" applyAlignment="1">
      <alignment horizontal="center" wrapText="1"/>
    </xf>
    <xf numFmtId="169" fontId="4" fillId="0" borderId="1" xfId="0" applyNumberFormat="1" applyFont="1" applyBorder="1" applyAlignment="1">
      <alignment vertical="center" wrapText="1"/>
    </xf>
    <xf numFmtId="178" fontId="1" fillId="0" borderId="1" xfId="0" applyNumberFormat="1" applyFont="1" applyBorder="1" applyAlignment="1">
      <alignment horizontal="center" vertical="center" wrapText="1"/>
    </xf>
    <xf numFmtId="169" fontId="4" fillId="0" borderId="1" xfId="0" applyNumberFormat="1" applyFont="1" applyBorder="1"/>
    <xf numFmtId="177" fontId="3" fillId="0" borderId="0" xfId="0" applyNumberFormat="1" applyFont="1" applyAlignment="1">
      <alignment wrapText="1"/>
    </xf>
    <xf numFmtId="0" fontId="8" fillId="18" borderId="1" xfId="2" applyFont="1" applyFill="1" applyBorder="1" applyAlignment="1">
      <alignment vertical="center" wrapText="1"/>
    </xf>
    <xf numFmtId="8" fontId="6" fillId="0" borderId="1" xfId="2" applyNumberFormat="1" applyFont="1" applyBorder="1" applyAlignment="1">
      <alignment vertical="center" wrapText="1"/>
    </xf>
    <xf numFmtId="164" fontId="6" fillId="0" borderId="1" xfId="11" applyFont="1" applyBorder="1" applyAlignment="1">
      <alignment wrapText="1"/>
    </xf>
    <xf numFmtId="178" fontId="1" fillId="0" borderId="1" xfId="0" applyNumberFormat="1" applyFont="1" applyBorder="1" applyAlignment="1">
      <alignment horizontal="center" wrapText="1"/>
    </xf>
    <xf numFmtId="15" fontId="10" fillId="0" borderId="1" xfId="2" applyNumberFormat="1" applyBorder="1" applyAlignment="1">
      <alignment vertical="center"/>
    </xf>
    <xf numFmtId="169" fontId="1" fillId="0" borderId="1" xfId="0" applyNumberFormat="1" applyFont="1" applyBorder="1" applyAlignment="1">
      <alignment horizontal="right" vertical="center" wrapText="1"/>
    </xf>
    <xf numFmtId="15" fontId="10" fillId="0" borderId="1" xfId="2" applyNumberFormat="1" applyBorder="1"/>
    <xf numFmtId="169" fontId="6" fillId="0" borderId="1" xfId="5" applyNumberFormat="1" applyFont="1" applyFill="1" applyBorder="1" applyAlignment="1">
      <alignment wrapText="1"/>
    </xf>
    <xf numFmtId="178" fontId="7" fillId="14" borderId="1" xfId="2" applyNumberFormat="1" applyFont="1" applyFill="1" applyBorder="1" applyAlignment="1">
      <alignment horizontal="center" vertical="center"/>
    </xf>
    <xf numFmtId="172" fontId="16" fillId="0" borderId="1" xfId="11" applyNumberFormat="1" applyFont="1" applyBorder="1" applyAlignment="1">
      <alignment vertical="center" wrapText="1"/>
    </xf>
    <xf numFmtId="169" fontId="7" fillId="0" borderId="1" xfId="5" applyNumberFormat="1" applyFont="1" applyBorder="1" applyAlignment="1">
      <alignment vertical="center" wrapText="1"/>
    </xf>
    <xf numFmtId="172" fontId="7" fillId="0" borderId="1" xfId="11" applyNumberFormat="1" applyFont="1" applyBorder="1" applyAlignment="1">
      <alignment vertical="center" wrapText="1"/>
    </xf>
    <xf numFmtId="169" fontId="6" fillId="0" borderId="1" xfId="2" applyNumberFormat="1" applyFont="1" applyBorder="1" applyAlignment="1">
      <alignment vertical="center" wrapText="1"/>
    </xf>
    <xf numFmtId="165" fontId="6" fillId="0" borderId="1" xfId="2" applyNumberFormat="1" applyFont="1" applyBorder="1" applyAlignment="1">
      <alignment vertical="center" wrapText="1"/>
    </xf>
    <xf numFmtId="164" fontId="7" fillId="0" borderId="1" xfId="11" applyFont="1" applyBorder="1" applyAlignment="1">
      <alignment vertical="center" wrapText="1"/>
    </xf>
    <xf numFmtId="169" fontId="6" fillId="0" borderId="1" xfId="5" applyNumberFormat="1" applyFont="1" applyBorder="1" applyAlignment="1">
      <alignment horizontal="right"/>
    </xf>
    <xf numFmtId="164" fontId="6" fillId="0" borderId="1" xfId="11" applyFont="1" applyBorder="1" applyAlignment="1">
      <alignment vertical="center"/>
    </xf>
    <xf numFmtId="15" fontId="6" fillId="0" borderId="1" xfId="2" applyNumberFormat="1" applyFont="1" applyBorder="1" applyAlignment="1">
      <alignment vertical="center"/>
    </xf>
    <xf numFmtId="0" fontId="6" fillId="15" borderId="1" xfId="2" applyFont="1" applyFill="1" applyBorder="1" applyAlignment="1">
      <alignment vertical="center" wrapText="1"/>
    </xf>
    <xf numFmtId="164" fontId="0" fillId="15" borderId="1" xfId="11" applyFont="1" applyFill="1" applyBorder="1" applyAlignment="1"/>
    <xf numFmtId="49" fontId="6" fillId="15" borderId="1" xfId="5" applyNumberFormat="1" applyFont="1" applyFill="1" applyBorder="1" applyAlignment="1">
      <alignment horizontal="center"/>
    </xf>
    <xf numFmtId="169" fontId="6" fillId="15" borderId="1" xfId="5" applyNumberFormat="1" applyFont="1" applyFill="1" applyBorder="1" applyAlignment="1">
      <alignment horizontal="right"/>
    </xf>
    <xf numFmtId="178" fontId="4" fillId="15" borderId="1" xfId="0" applyNumberFormat="1" applyFont="1" applyFill="1" applyBorder="1" applyAlignment="1">
      <alignment horizontal="center" vertical="center" wrapText="1"/>
    </xf>
    <xf numFmtId="15" fontId="6" fillId="15" borderId="1" xfId="2" applyNumberFormat="1" applyFont="1" applyFill="1" applyBorder="1" applyAlignment="1">
      <alignment vertical="center" wrapText="1"/>
    </xf>
    <xf numFmtId="169" fontId="6" fillId="15" borderId="1" xfId="5" applyNumberFormat="1" applyFont="1" applyFill="1" applyBorder="1" applyAlignment="1">
      <alignment vertical="center" wrapText="1"/>
    </xf>
    <xf numFmtId="164" fontId="0" fillId="0" borderId="1" xfId="11" applyFont="1" applyBorder="1" applyAlignment="1"/>
    <xf numFmtId="169" fontId="6" fillId="0" borderId="1" xfId="2" applyNumberFormat="1" applyFont="1" applyBorder="1" applyAlignment="1">
      <alignment horizontal="right" vertical="center" wrapText="1"/>
    </xf>
    <xf numFmtId="49" fontId="6" fillId="0" borderId="1" xfId="2" applyNumberFormat="1" applyFont="1" applyBorder="1" applyAlignment="1">
      <alignment horizontal="center" vertical="center" wrapText="1"/>
    </xf>
    <xf numFmtId="0" fontId="7" fillId="14" borderId="1" xfId="2" applyFont="1" applyFill="1" applyBorder="1" applyAlignment="1">
      <alignment vertical="justify" wrapText="1"/>
    </xf>
    <xf numFmtId="49" fontId="7" fillId="14" borderId="1" xfId="2" applyNumberFormat="1" applyFont="1" applyFill="1" applyBorder="1" applyAlignment="1">
      <alignment vertical="justify" wrapText="1"/>
    </xf>
    <xf numFmtId="0" fontId="7" fillId="2" borderId="1" xfId="2" applyFont="1" applyFill="1" applyBorder="1" applyAlignment="1">
      <alignment vertical="center"/>
    </xf>
    <xf numFmtId="0" fontId="7" fillId="2" borderId="1" xfId="2" applyFont="1" applyFill="1" applyBorder="1" applyAlignment="1">
      <alignment horizontal="right" vertical="center"/>
    </xf>
    <xf numFmtId="178" fontId="7" fillId="2" borderId="1" xfId="2" applyNumberFormat="1" applyFont="1" applyFill="1" applyBorder="1" applyAlignment="1">
      <alignment horizontal="center" vertical="center"/>
    </xf>
    <xf numFmtId="0" fontId="7" fillId="2" borderId="1" xfId="2" applyFont="1" applyFill="1" applyBorder="1" applyAlignment="1">
      <alignment horizontal="center" vertical="center"/>
    </xf>
    <xf numFmtId="0" fontId="6" fillId="0" borderId="6" xfId="0" applyFont="1" applyBorder="1" applyAlignment="1">
      <alignment vertical="center" wrapText="1"/>
    </xf>
    <xf numFmtId="0" fontId="6" fillId="0" borderId="6" xfId="0" applyFont="1" applyBorder="1" applyAlignment="1">
      <alignment horizontal="right" vertical="center" wrapText="1"/>
    </xf>
    <xf numFmtId="178" fontId="6" fillId="0" borderId="6" xfId="0" applyNumberFormat="1" applyFont="1" applyBorder="1" applyAlignment="1">
      <alignment horizontal="center" vertical="center" wrapText="1"/>
    </xf>
    <xf numFmtId="0" fontId="21" fillId="0" borderId="1" xfId="12" applyFont="1" applyBorder="1" applyAlignment="1">
      <alignment horizontal="center" vertical="center"/>
    </xf>
    <xf numFmtId="17" fontId="21" fillId="0" borderId="1" xfId="12" applyNumberFormat="1" applyFont="1" applyBorder="1" applyAlignment="1">
      <alignment horizontal="center" vertical="center"/>
    </xf>
    <xf numFmtId="0" fontId="1" fillId="0" borderId="55" xfId="12" applyBorder="1"/>
    <xf numFmtId="0" fontId="1" fillId="0" borderId="56" xfId="12" applyBorder="1"/>
    <xf numFmtId="0" fontId="4" fillId="0" borderId="0" xfId="0" applyFont="1" applyFill="1" applyAlignment="1">
      <alignment wrapText="1"/>
    </xf>
    <xf numFmtId="0" fontId="3" fillId="0" borderId="0" xfId="0" applyFont="1" applyFill="1" applyAlignment="1">
      <alignment wrapText="1"/>
    </xf>
    <xf numFmtId="0" fontId="2" fillId="20" borderId="0" xfId="12" applyFont="1" applyFill="1" applyAlignment="1">
      <alignment horizontal="center" vertical="center" wrapText="1"/>
    </xf>
    <xf numFmtId="0" fontId="1" fillId="0" borderId="0" xfId="12" applyBorder="1"/>
    <xf numFmtId="0" fontId="1" fillId="0" borderId="21" xfId="12" applyBorder="1"/>
    <xf numFmtId="0" fontId="36" fillId="0" borderId="0" xfId="15" applyFont="1" applyAlignment="1">
      <alignment horizontal="center" vertical="center"/>
    </xf>
    <xf numFmtId="0" fontId="38" fillId="0" borderId="0" xfId="15" applyFont="1" applyAlignment="1">
      <alignment horizontal="center" vertical="center"/>
    </xf>
    <xf numFmtId="0" fontId="38" fillId="0" borderId="0" xfId="15" applyFont="1" applyAlignment="1">
      <alignment horizontal="center"/>
    </xf>
    <xf numFmtId="0" fontId="39" fillId="0" borderId="0" xfId="15" applyFont="1" applyAlignment="1">
      <alignment horizontal="center" vertical="center"/>
    </xf>
    <xf numFmtId="0" fontId="11" fillId="0" borderId="0" xfId="0" applyFont="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2" fillId="12" borderId="13" xfId="0" applyFont="1" applyFill="1" applyBorder="1" applyAlignment="1">
      <alignment horizontal="center" vertical="center" textRotation="90" wrapText="1"/>
    </xf>
    <xf numFmtId="17" fontId="21" fillId="0" borderId="1" xfId="12" applyNumberFormat="1" applyFont="1" applyBorder="1" applyAlignment="1">
      <alignment horizontal="center" vertical="center"/>
    </xf>
    <xf numFmtId="0" fontId="39" fillId="0" borderId="57" xfId="15" applyFont="1" applyBorder="1" applyAlignment="1">
      <alignment vertical="center"/>
    </xf>
    <xf numFmtId="9" fontId="18" fillId="17" borderId="4" xfId="1" applyFont="1" applyFill="1" applyBorder="1" applyAlignment="1">
      <alignment horizontal="center" vertical="center" wrapText="1"/>
    </xf>
    <xf numFmtId="1" fontId="18" fillId="17" borderId="12" xfId="0" applyNumberFormat="1" applyFont="1" applyFill="1" applyBorder="1" applyAlignment="1">
      <alignment vertical="center"/>
    </xf>
    <xf numFmtId="9" fontId="18" fillId="0" borderId="4" xfId="1" applyFont="1" applyBorder="1" applyAlignment="1">
      <alignment horizontal="center" vertical="center" wrapText="1"/>
    </xf>
    <xf numFmtId="9" fontId="18" fillId="0" borderId="4" xfId="1" applyFont="1" applyBorder="1" applyAlignment="1">
      <alignment horizontal="center"/>
    </xf>
    <xf numFmtId="1" fontId="11" fillId="0" borderId="27" xfId="0" applyNumberFormat="1" applyFont="1" applyBorder="1" applyAlignment="1">
      <alignment vertical="center"/>
    </xf>
    <xf numFmtId="9" fontId="18" fillId="0" borderId="7" xfId="1" applyFont="1" applyBorder="1" applyAlignment="1">
      <alignment horizontal="center"/>
    </xf>
    <xf numFmtId="9" fontId="18" fillId="0" borderId="34" xfId="1" applyFont="1" applyBorder="1" applyAlignment="1">
      <alignment horizontal="center"/>
    </xf>
    <xf numFmtId="14" fontId="28" fillId="0" borderId="11" xfId="12" applyNumberFormat="1" applyFont="1" applyBorder="1" applyAlignment="1">
      <alignment horizontal="center" vertical="center"/>
    </xf>
    <xf numFmtId="0" fontId="2" fillId="0" borderId="11" xfId="12" applyFont="1" applyBorder="1" applyAlignment="1">
      <alignment horizontal="center" vertical="center"/>
    </xf>
    <xf numFmtId="0" fontId="29" fillId="0" borderId="17" xfId="12" applyFont="1" applyBorder="1" applyAlignment="1">
      <alignment vertical="center"/>
    </xf>
    <xf numFmtId="0" fontId="29" fillId="0" borderId="15" xfId="12" applyFont="1" applyBorder="1" applyAlignment="1">
      <alignment vertical="center"/>
    </xf>
    <xf numFmtId="0" fontId="29" fillId="0" borderId="16" xfId="12" applyFont="1" applyBorder="1" applyAlignment="1">
      <alignment vertical="center"/>
    </xf>
    <xf numFmtId="0" fontId="29" fillId="0" borderId="21" xfId="12" applyFont="1" applyBorder="1" applyAlignment="1">
      <alignment vertical="center"/>
    </xf>
    <xf numFmtId="0" fontId="29" fillId="0" borderId="0" xfId="12" applyFont="1" applyAlignment="1">
      <alignment vertical="center"/>
    </xf>
    <xf numFmtId="0" fontId="29" fillId="0" borderId="20" xfId="12" applyFont="1" applyBorder="1" applyAlignment="1">
      <alignment vertical="center"/>
    </xf>
    <xf numFmtId="0" fontId="0" fillId="0" borderId="6" xfId="0" applyBorder="1"/>
    <xf numFmtId="0" fontId="0" fillId="0" borderId="9" xfId="0" applyBorder="1"/>
    <xf numFmtId="14" fontId="60" fillId="0" borderId="1" xfId="12" applyNumberFormat="1" applyFont="1" applyBorder="1" applyAlignment="1">
      <alignment horizontal="center" vertical="center"/>
    </xf>
    <xf numFmtId="0" fontId="2" fillId="0" borderId="1" xfId="12" applyFont="1" applyBorder="1" applyAlignment="1">
      <alignment horizontal="center" vertical="center"/>
    </xf>
    <xf numFmtId="17" fontId="2" fillId="0" borderId="1" xfId="12" applyNumberFormat="1"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8" fontId="3" fillId="0" borderId="0" xfId="0" applyNumberFormat="1" applyFont="1" applyAlignment="1">
      <alignment horizontal="right" wrapText="1"/>
    </xf>
    <xf numFmtId="0" fontId="64" fillId="23" borderId="42" xfId="0" applyFont="1" applyFill="1" applyBorder="1" applyAlignment="1">
      <alignment horizontal="right" vertical="center" wrapText="1"/>
    </xf>
    <xf numFmtId="8" fontId="65" fillId="0" borderId="59" xfId="0" applyNumberFormat="1" applyFont="1" applyBorder="1" applyAlignment="1">
      <alignment horizontal="right" vertical="center" wrapText="1"/>
    </xf>
    <xf numFmtId="0" fontId="3" fillId="18" borderId="0" xfId="0" applyFont="1" applyFill="1" applyAlignment="1">
      <alignment wrapText="1"/>
    </xf>
    <xf numFmtId="0" fontId="3" fillId="18" borderId="1" xfId="0" applyFont="1" applyFill="1" applyBorder="1" applyAlignment="1">
      <alignment wrapText="1"/>
    </xf>
    <xf numFmtId="0" fontId="6" fillId="18" borderId="1" xfId="2" applyFont="1" applyFill="1" applyBorder="1" applyAlignment="1">
      <alignment wrapText="1"/>
    </xf>
    <xf numFmtId="175" fontId="6" fillId="18" borderId="1" xfId="5" applyNumberFormat="1" applyFont="1" applyFill="1" applyBorder="1" applyAlignment="1">
      <alignment wrapText="1"/>
    </xf>
    <xf numFmtId="49" fontId="6" fillId="18" borderId="1" xfId="5" applyNumberFormat="1" applyFont="1" applyFill="1" applyBorder="1" applyAlignment="1">
      <alignment horizontal="right"/>
    </xf>
    <xf numFmtId="171" fontId="17" fillId="24" borderId="1" xfId="0" applyNumberFormat="1" applyFont="1" applyFill="1" applyBorder="1" applyAlignment="1">
      <alignment horizontal="right" wrapText="1"/>
    </xf>
    <xf numFmtId="175" fontId="6" fillId="18" borderId="1" xfId="5" applyNumberFormat="1" applyFont="1" applyFill="1" applyBorder="1" applyAlignment="1">
      <alignment horizontal="right" wrapText="1"/>
    </xf>
    <xf numFmtId="178" fontId="6" fillId="18" borderId="1" xfId="2" applyNumberFormat="1" applyFont="1" applyFill="1" applyBorder="1" applyAlignment="1">
      <alignment horizontal="center" wrapText="1"/>
    </xf>
    <xf numFmtId="0" fontId="18" fillId="18" borderId="1" xfId="0" applyFont="1" applyFill="1" applyBorder="1" applyAlignment="1">
      <alignment wrapText="1"/>
    </xf>
    <xf numFmtId="175" fontId="1" fillId="18" borderId="1" xfId="0" applyNumberFormat="1" applyFont="1" applyFill="1" applyBorder="1" applyAlignment="1">
      <alignment wrapText="1"/>
    </xf>
    <xf numFmtId="38" fontId="6" fillId="18" borderId="1" xfId="2" applyNumberFormat="1" applyFont="1" applyFill="1" applyBorder="1" applyAlignment="1">
      <alignment horizontal="center" wrapText="1"/>
    </xf>
    <xf numFmtId="0" fontId="4" fillId="18" borderId="1" xfId="0" applyFont="1" applyFill="1" applyBorder="1" applyAlignment="1">
      <alignment horizontal="center" wrapText="1"/>
    </xf>
    <xf numFmtId="0" fontId="6" fillId="18" borderId="1" xfId="2" applyFont="1" applyFill="1" applyBorder="1" applyAlignment="1">
      <alignment horizontal="center" wrapText="1"/>
    </xf>
    <xf numFmtId="0" fontId="46" fillId="18" borderId="0" xfId="0" applyFont="1" applyFill="1" applyAlignment="1">
      <alignment wrapText="1"/>
    </xf>
    <xf numFmtId="4" fontId="4" fillId="0" borderId="1" xfId="0" applyNumberFormat="1" applyFont="1" applyBorder="1" applyAlignment="1">
      <alignment horizontal="right" vertical="center" wrapText="1"/>
    </xf>
    <xf numFmtId="178" fontId="4" fillId="18" borderId="1" xfId="0" applyNumberFormat="1" applyFont="1" applyFill="1" applyBorder="1" applyAlignment="1">
      <alignment horizontal="center" vertical="center" wrapText="1"/>
    </xf>
    <xf numFmtId="0" fontId="12" fillId="12" borderId="13" xfId="0" applyFont="1" applyFill="1" applyBorder="1" applyAlignment="1">
      <alignment horizontal="center" vertical="center" textRotation="90" wrapText="1"/>
    </xf>
    <xf numFmtId="0" fontId="1" fillId="8" borderId="0" xfId="12" applyFill="1"/>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38" fontId="6" fillId="6" borderId="1" xfId="0" applyNumberFormat="1" applyFont="1" applyFill="1" applyBorder="1" applyAlignment="1">
      <alignment horizontal="center" vertical="center" wrapText="1"/>
    </xf>
    <xf numFmtId="0" fontId="36" fillId="0" borderId="2" xfId="15" applyFont="1" applyBorder="1" applyAlignment="1">
      <alignment horizontal="center" vertical="center"/>
    </xf>
    <xf numFmtId="0" fontId="36" fillId="0" borderId="25" xfId="15" applyFont="1" applyBorder="1" applyAlignment="1">
      <alignment horizontal="center" vertical="center"/>
    </xf>
    <xf numFmtId="0" fontId="18" fillId="0" borderId="0" xfId="0" applyFont="1" applyAlignment="1">
      <alignment horizontal="left" vertical="top"/>
    </xf>
    <xf numFmtId="0" fontId="38" fillId="0" borderId="1" xfId="15" applyFont="1" applyBorder="1" applyAlignment="1">
      <alignment horizontal="center" vertical="center"/>
    </xf>
    <xf numFmtId="0" fontId="36" fillId="0" borderId="1" xfId="15" applyFont="1" applyBorder="1" applyAlignment="1">
      <alignment horizontal="center" vertical="center" wrapText="1"/>
    </xf>
    <xf numFmtId="0" fontId="21" fillId="0" borderId="1" xfId="12" applyFont="1" applyBorder="1" applyAlignment="1">
      <alignment horizontal="center" vertical="center"/>
    </xf>
    <xf numFmtId="0" fontId="2" fillId="0" borderId="7" xfId="12" applyFont="1" applyBorder="1" applyAlignment="1">
      <alignment horizontal="center" vertical="center"/>
    </xf>
    <xf numFmtId="0" fontId="2" fillId="21" borderId="16" xfId="12" applyFont="1" applyFill="1" applyBorder="1" applyAlignment="1">
      <alignment horizontal="center" vertical="center" wrapText="1"/>
    </xf>
    <xf numFmtId="0" fontId="2" fillId="21" borderId="24" xfId="12" applyFont="1" applyFill="1" applyBorder="1" applyAlignment="1">
      <alignment horizontal="center" vertical="center" wrapText="1"/>
    </xf>
    <xf numFmtId="0" fontId="4" fillId="0" borderId="1" xfId="0" applyFont="1" applyBorder="1" applyAlignment="1">
      <alignment horizontal="center" vertical="center" wrapText="1"/>
    </xf>
    <xf numFmtId="0" fontId="6" fillId="0" borderId="1" xfId="2" applyFont="1" applyBorder="1" applyAlignment="1">
      <alignment horizontal="center" vertical="center" wrapText="1"/>
    </xf>
    <xf numFmtId="0" fontId="7" fillId="3" borderId="1" xfId="0" applyFont="1" applyFill="1" applyBorder="1" applyAlignment="1">
      <alignment horizontal="center" vertical="center" wrapText="1"/>
    </xf>
    <xf numFmtId="0" fontId="6" fillId="0" borderId="6" xfId="0" applyFont="1" applyBorder="1" applyAlignment="1">
      <alignment horizontal="center" vertical="center" wrapText="1"/>
    </xf>
    <xf numFmtId="0" fontId="7" fillId="0" borderId="1" xfId="2"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3" fillId="0" borderId="0" xfId="0" applyFont="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8" borderId="2" xfId="0" applyFont="1" applyFill="1" applyBorder="1" applyAlignment="1">
      <alignment horizontal="left" vertical="center" wrapText="1"/>
    </xf>
    <xf numFmtId="0" fontId="7" fillId="8" borderId="3" xfId="0" applyFont="1" applyFill="1" applyBorder="1" applyAlignment="1">
      <alignment horizontal="left" vertical="center" wrapText="1"/>
    </xf>
    <xf numFmtId="0" fontId="7" fillId="8" borderId="4" xfId="0" applyFont="1" applyFill="1" applyBorder="1" applyAlignment="1">
      <alignment horizontal="left" vertical="center" wrapText="1"/>
    </xf>
    <xf numFmtId="38" fontId="4" fillId="6" borderId="1" xfId="0" applyNumberFormat="1" applyFont="1" applyFill="1" applyBorder="1" applyAlignment="1">
      <alignment horizontal="justify"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38" fontId="6" fillId="6" borderId="1" xfId="0" applyNumberFormat="1" applyFont="1" applyFill="1" applyBorder="1" applyAlignment="1">
      <alignment horizontal="left" vertical="center" wrapText="1"/>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7" fillId="0" borderId="1" xfId="0" applyFont="1" applyBorder="1" applyAlignment="1">
      <alignment horizontal="center" vertical="center" wrapText="1"/>
    </xf>
    <xf numFmtId="0" fontId="7" fillId="11" borderId="2"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4" xfId="0" applyFont="1" applyFill="1" applyBorder="1" applyAlignment="1">
      <alignment horizontal="center" vertical="center" wrapText="1"/>
    </xf>
    <xf numFmtId="10" fontId="7" fillId="0" borderId="2" xfId="1" applyNumberFormat="1" applyFont="1" applyBorder="1" applyAlignment="1">
      <alignment horizontal="center" vertical="center" wrapText="1"/>
    </xf>
    <xf numFmtId="10" fontId="7" fillId="0" borderId="4" xfId="1"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5" fillId="10" borderId="2" xfId="0" applyFont="1" applyFill="1" applyBorder="1" applyAlignment="1">
      <alignment horizontal="left" vertical="center" wrapText="1"/>
    </xf>
    <xf numFmtId="0" fontId="5" fillId="10" borderId="3" xfId="0" applyFont="1" applyFill="1" applyBorder="1" applyAlignment="1">
      <alignment horizontal="left" vertical="center" wrapText="1"/>
    </xf>
    <xf numFmtId="0" fontId="5" fillId="10" borderId="4" xfId="0" applyFont="1" applyFill="1" applyBorder="1" applyAlignment="1">
      <alignment horizontal="left" vertical="center" wrapText="1"/>
    </xf>
    <xf numFmtId="168" fontId="6" fillId="6" borderId="1" xfId="3" applyNumberFormat="1" applyFont="1" applyFill="1" applyBorder="1" applyAlignment="1">
      <alignment horizontal="center" vertical="center"/>
    </xf>
    <xf numFmtId="0" fontId="6" fillId="0" borderId="2" xfId="2" applyFont="1" applyBorder="1" applyAlignment="1">
      <alignment horizontal="center" vertical="center" wrapText="1"/>
    </xf>
    <xf numFmtId="0" fontId="6" fillId="0" borderId="3" xfId="2" applyFont="1" applyBorder="1" applyAlignment="1">
      <alignment horizontal="center" vertical="center" wrapText="1"/>
    </xf>
    <xf numFmtId="0" fontId="6" fillId="0" borderId="4" xfId="2" applyFont="1" applyBorder="1" applyAlignment="1">
      <alignment horizontal="center" vertical="center" wrapText="1"/>
    </xf>
    <xf numFmtId="0" fontId="6" fillId="0" borderId="2" xfId="2" applyFont="1" applyBorder="1" applyAlignment="1">
      <alignment horizontal="left" vertical="center" wrapText="1"/>
    </xf>
    <xf numFmtId="0" fontId="6" fillId="0" borderId="3" xfId="2" applyFont="1" applyBorder="1" applyAlignment="1">
      <alignment horizontal="left" vertical="center" wrapText="1"/>
    </xf>
    <xf numFmtId="0" fontId="6" fillId="0" borderId="4" xfId="2" applyFont="1" applyBorder="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14" fontId="6" fillId="6" borderId="1" xfId="0" applyNumberFormat="1"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2" fontId="6" fillId="0" borderId="2" xfId="1" applyNumberFormat="1" applyFont="1" applyBorder="1" applyAlignment="1">
      <alignment horizontal="center" vertical="center" wrapText="1"/>
    </xf>
    <xf numFmtId="2" fontId="6" fillId="0" borderId="4" xfId="1" applyNumberFormat="1" applyFont="1" applyBorder="1" applyAlignment="1">
      <alignment horizontal="center" vertical="center" wrapText="1"/>
    </xf>
    <xf numFmtId="9" fontId="7" fillId="0" borderId="2" xfId="1" applyNumberFormat="1" applyFont="1" applyBorder="1" applyAlignment="1">
      <alignment horizontal="center" vertical="center" wrapText="1"/>
    </xf>
    <xf numFmtId="9" fontId="7" fillId="0" borderId="4" xfId="1" applyNumberFormat="1" applyFont="1" applyBorder="1" applyAlignment="1">
      <alignment horizontal="center" vertical="center" wrapText="1"/>
    </xf>
    <xf numFmtId="10" fontId="6" fillId="22" borderId="1" xfId="1" applyNumberFormat="1" applyFont="1" applyFill="1" applyBorder="1" applyAlignment="1">
      <alignment horizontal="center" vertical="center" wrapText="1"/>
    </xf>
    <xf numFmtId="9" fontId="4"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7" fillId="0" borderId="1" xfId="2" applyFont="1" applyBorder="1" applyAlignment="1">
      <alignment horizontal="center" vertical="center" wrapText="1"/>
    </xf>
    <xf numFmtId="49" fontId="6" fillId="6" borderId="1" xfId="0" applyNumberFormat="1" applyFont="1" applyFill="1" applyBorder="1" applyAlignment="1">
      <alignment horizontal="center" vertical="center" wrapText="1"/>
    </xf>
    <xf numFmtId="38" fontId="6" fillId="6" borderId="2" xfId="0" applyNumberFormat="1" applyFont="1" applyFill="1" applyBorder="1" applyAlignment="1">
      <alignment horizontal="left" vertical="center" wrapText="1"/>
    </xf>
    <xf numFmtId="38" fontId="6" fillId="6" borderId="3" xfId="0" applyNumberFormat="1" applyFont="1" applyFill="1" applyBorder="1" applyAlignment="1">
      <alignment horizontal="left" vertical="center" wrapText="1"/>
    </xf>
    <xf numFmtId="38" fontId="6" fillId="6" borderId="4" xfId="0" applyNumberFormat="1" applyFont="1" applyFill="1" applyBorder="1" applyAlignment="1">
      <alignment horizontal="left" vertical="center" wrapText="1"/>
    </xf>
    <xf numFmtId="38" fontId="6" fillId="6" borderId="1" xfId="0" applyNumberFormat="1" applyFont="1" applyFill="1" applyBorder="1" applyAlignment="1">
      <alignment horizontal="center" vertical="center" wrapText="1"/>
    </xf>
    <xf numFmtId="0" fontId="7" fillId="0" borderId="2" xfId="2" applyFont="1" applyBorder="1" applyAlignment="1">
      <alignment horizontal="center" vertical="center"/>
    </xf>
    <xf numFmtId="0" fontId="7" fillId="0" borderId="3" xfId="2" applyFont="1" applyBorder="1" applyAlignment="1">
      <alignment horizontal="center" vertical="center"/>
    </xf>
    <xf numFmtId="0" fontId="7" fillId="0" borderId="4" xfId="2" applyFont="1" applyBorder="1" applyAlignment="1">
      <alignment horizontal="center" vertical="center"/>
    </xf>
    <xf numFmtId="14" fontId="6" fillId="0" borderId="2" xfId="0" applyNumberFormat="1" applyFont="1" applyBorder="1" applyAlignment="1">
      <alignment horizontal="center" vertical="center" wrapText="1"/>
    </xf>
    <xf numFmtId="14" fontId="6" fillId="0" borderId="4" xfId="0" applyNumberFormat="1" applyFont="1" applyBorder="1" applyAlignment="1">
      <alignment horizontal="center" vertical="center" wrapText="1"/>
    </xf>
    <xf numFmtId="2" fontId="4" fillId="0" borderId="5" xfId="1" applyNumberFormat="1" applyFont="1" applyBorder="1" applyAlignment="1">
      <alignment horizontal="center" vertical="center" wrapText="1"/>
    </xf>
    <xf numFmtId="2" fontId="4" fillId="0" borderId="7" xfId="1" applyNumberFormat="1" applyFont="1" applyBorder="1" applyAlignment="1">
      <alignment horizontal="center" vertical="center" wrapText="1"/>
    </xf>
    <xf numFmtId="2" fontId="4" fillId="0" borderId="13" xfId="1" applyNumberFormat="1" applyFont="1" applyBorder="1" applyAlignment="1">
      <alignment horizontal="center" vertical="center" wrapText="1"/>
    </xf>
    <xf numFmtId="2" fontId="4" fillId="0" borderId="14" xfId="1" applyNumberFormat="1" applyFont="1" applyBorder="1" applyAlignment="1">
      <alignment horizontal="center" vertical="center" wrapText="1"/>
    </xf>
    <xf numFmtId="2" fontId="4" fillId="0" borderId="8" xfId="1" applyNumberFormat="1" applyFont="1" applyBorder="1" applyAlignment="1">
      <alignment horizontal="center" vertical="center" wrapText="1"/>
    </xf>
    <xf numFmtId="2" fontId="4" fillId="0" borderId="10" xfId="1" applyNumberFormat="1" applyFont="1" applyBorder="1" applyAlignment="1">
      <alignment horizontal="center" vertical="center" wrapText="1"/>
    </xf>
    <xf numFmtId="1" fontId="4" fillId="0" borderId="11" xfId="0" applyNumberFormat="1" applyFont="1" applyBorder="1" applyAlignment="1">
      <alignment horizontal="center" vertical="center"/>
    </xf>
    <xf numFmtId="1" fontId="4" fillId="0" borderId="46" xfId="0" applyNumberFormat="1" applyFont="1" applyBorder="1" applyAlignment="1">
      <alignment horizontal="center" vertical="center"/>
    </xf>
    <xf numFmtId="1" fontId="4" fillId="0" borderId="12" xfId="0" applyNumberFormat="1" applyFont="1" applyBorder="1" applyAlignment="1">
      <alignment horizontal="center" vertical="center"/>
    </xf>
    <xf numFmtId="38" fontId="6" fillId="0" borderId="1" xfId="0" applyNumberFormat="1" applyFont="1" applyFill="1" applyBorder="1" applyAlignment="1">
      <alignment horizontal="center" vertical="center" wrapText="1"/>
    </xf>
    <xf numFmtId="38" fontId="7" fillId="3" borderId="5" xfId="0" applyNumberFormat="1" applyFont="1" applyFill="1" applyBorder="1" applyAlignment="1">
      <alignment horizontal="center" vertical="center" wrapText="1"/>
    </xf>
    <xf numFmtId="38" fontId="7" fillId="3" borderId="6" xfId="0" applyNumberFormat="1" applyFont="1" applyFill="1" applyBorder="1" applyAlignment="1">
      <alignment horizontal="center" vertical="center" wrapText="1"/>
    </xf>
    <xf numFmtId="38" fontId="7" fillId="3" borderId="7" xfId="0" applyNumberFormat="1" applyFont="1" applyFill="1" applyBorder="1" applyAlignment="1">
      <alignment horizontal="center" vertical="center" wrapText="1"/>
    </xf>
    <xf numFmtId="0" fontId="7" fillId="11" borderId="2" xfId="0" applyFont="1" applyFill="1" applyBorder="1" applyAlignment="1">
      <alignment vertical="center" wrapText="1"/>
    </xf>
    <xf numFmtId="0" fontId="7" fillId="11" borderId="3" xfId="0" applyFont="1" applyFill="1" applyBorder="1" applyAlignment="1">
      <alignment vertical="center" wrapText="1"/>
    </xf>
    <xf numFmtId="0" fontId="7" fillId="11" borderId="4" xfId="0" applyFont="1" applyFill="1" applyBorder="1" applyAlignment="1">
      <alignment vertical="center" wrapText="1"/>
    </xf>
    <xf numFmtId="0" fontId="4" fillId="0" borderId="1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38" fontId="4" fillId="0" borderId="1" xfId="0" applyNumberFormat="1" applyFont="1" applyFill="1" applyBorder="1" applyAlignment="1">
      <alignment horizontal="left"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9" fontId="4" fillId="0" borderId="11" xfId="0" applyNumberFormat="1" applyFont="1" applyFill="1" applyBorder="1" applyAlignment="1">
      <alignment horizontal="center" vertical="center" wrapText="1"/>
    </xf>
    <xf numFmtId="14" fontId="4" fillId="0" borderId="1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1" xfId="0" applyNumberFormat="1"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7" fillId="9" borderId="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4" xfId="0" applyFont="1" applyFill="1" applyBorder="1" applyAlignment="1">
      <alignment horizontal="center" vertical="center" wrapText="1"/>
    </xf>
    <xf numFmtId="38" fontId="4" fillId="6" borderId="2" xfId="0" applyNumberFormat="1" applyFont="1" applyFill="1" applyBorder="1" applyAlignment="1">
      <alignment horizontal="center" vertical="center" wrapText="1"/>
    </xf>
    <xf numFmtId="38" fontId="4" fillId="6" borderId="3" xfId="0" applyNumberFormat="1" applyFont="1" applyFill="1" applyBorder="1" applyAlignment="1">
      <alignment horizontal="center" vertical="center" wrapText="1"/>
    </xf>
    <xf numFmtId="38" fontId="4" fillId="6" borderId="4" xfId="0" applyNumberFormat="1"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0" borderId="5" xfId="2" applyFont="1" applyBorder="1" applyAlignment="1">
      <alignment horizontal="center" vertical="center" wrapText="1"/>
    </xf>
    <xf numFmtId="0" fontId="7" fillId="0" borderId="6"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0" fontId="7" fillId="0" borderId="1" xfId="2" applyFont="1" applyBorder="1" applyAlignment="1">
      <alignment horizontal="center" vertical="center"/>
    </xf>
    <xf numFmtId="9" fontId="7" fillId="0" borderId="3" xfId="1" applyNumberFormat="1" applyFont="1" applyBorder="1" applyAlignment="1">
      <alignment horizontal="center" vertical="center" wrapText="1"/>
    </xf>
    <xf numFmtId="0" fontId="6" fillId="6" borderId="1" xfId="0" applyFont="1" applyFill="1" applyBorder="1" applyAlignment="1">
      <alignment horizontal="left" vertical="center" wrapText="1"/>
    </xf>
    <xf numFmtId="10" fontId="6" fillId="0" borderId="2" xfId="1" applyNumberFormat="1" applyFont="1" applyBorder="1" applyAlignment="1">
      <alignment horizontal="center" vertical="center" wrapText="1"/>
    </xf>
    <xf numFmtId="10" fontId="6" fillId="0" borderId="4" xfId="1" applyNumberFormat="1" applyFont="1" applyBorder="1" applyAlignment="1">
      <alignment horizontal="center" vertical="center" wrapText="1"/>
    </xf>
    <xf numFmtId="0" fontId="12" fillId="12" borderId="5"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0" fontId="6" fillId="0" borderId="1" xfId="0" applyFont="1" applyBorder="1" applyAlignment="1">
      <alignment horizontal="left" vertical="center" wrapText="1"/>
    </xf>
    <xf numFmtId="15" fontId="6" fillId="0" borderId="2" xfId="0" applyNumberFormat="1" applyFont="1" applyBorder="1" applyAlignment="1">
      <alignment horizontal="center" vertical="center" wrapText="1"/>
    </xf>
    <xf numFmtId="15" fontId="6" fillId="0" borderId="4" xfId="0" applyNumberFormat="1" applyFont="1" applyBorder="1" applyAlignment="1">
      <alignment horizontal="center" vertical="center" wrapText="1"/>
    </xf>
    <xf numFmtId="0" fontId="7" fillId="0" borderId="1" xfId="0" applyFont="1" applyBorder="1" applyAlignment="1">
      <alignment horizontal="left" vertical="center" wrapText="1"/>
    </xf>
    <xf numFmtId="10" fontId="7" fillId="0" borderId="3" xfId="1" applyNumberFormat="1" applyFont="1" applyBorder="1" applyAlignment="1">
      <alignment horizontal="center" vertical="center" wrapText="1"/>
    </xf>
    <xf numFmtId="9" fontId="5" fillId="0" borderId="1" xfId="1"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38" fontId="6" fillId="0" borderId="1" xfId="0" applyNumberFormat="1" applyFont="1" applyFill="1" applyBorder="1" applyAlignment="1">
      <alignment vertical="center" wrapText="1"/>
    </xf>
    <xf numFmtId="49" fontId="4" fillId="0" borderId="2" xfId="0" applyNumberFormat="1" applyFont="1" applyBorder="1" applyAlignment="1">
      <alignment horizontal="left" vertical="center" wrapText="1"/>
    </xf>
    <xf numFmtId="49" fontId="4" fillId="0" borderId="4" xfId="0" applyNumberFormat="1" applyFont="1" applyBorder="1" applyAlignment="1">
      <alignment horizontal="left" vertical="center" wrapText="1"/>
    </xf>
    <xf numFmtId="38" fontId="7" fillId="3" borderId="1" xfId="0" applyNumberFormat="1" applyFont="1" applyFill="1" applyBorder="1" applyAlignment="1">
      <alignment horizontal="center" vertical="center" wrapText="1"/>
    </xf>
    <xf numFmtId="38" fontId="6" fillId="0" borderId="1" xfId="0" applyNumberFormat="1" applyFont="1" applyFill="1" applyBorder="1" applyAlignment="1">
      <alignment horizontal="left"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6" fillId="0" borderId="1" xfId="0" applyFont="1" applyFill="1" applyBorder="1" applyAlignment="1">
      <alignment horizontal="center" vertical="center" wrapText="1"/>
    </xf>
    <xf numFmtId="49" fontId="6" fillId="6" borderId="2" xfId="0" applyNumberFormat="1" applyFont="1" applyFill="1" applyBorder="1" applyAlignment="1">
      <alignment horizontal="center" vertical="center" wrapText="1"/>
    </xf>
    <xf numFmtId="49" fontId="6" fillId="6" borderId="4" xfId="0" applyNumberFormat="1" applyFont="1" applyFill="1" applyBorder="1" applyAlignment="1">
      <alignment horizontal="center" vertical="center" wrapText="1"/>
    </xf>
    <xf numFmtId="38" fontId="6" fillId="6" borderId="2" xfId="0" applyNumberFormat="1" applyFont="1" applyFill="1" applyBorder="1" applyAlignment="1">
      <alignment horizontal="center" vertical="center" wrapText="1"/>
    </xf>
    <xf numFmtId="38" fontId="6" fillId="6" borderId="3" xfId="0" applyNumberFormat="1" applyFont="1" applyFill="1" applyBorder="1" applyAlignment="1">
      <alignment horizontal="center" vertical="center" wrapText="1"/>
    </xf>
    <xf numFmtId="38" fontId="6" fillId="6" borderId="4" xfId="0" applyNumberFormat="1" applyFont="1" applyFill="1" applyBorder="1" applyAlignment="1">
      <alignment horizontal="center" vertical="center" wrapText="1"/>
    </xf>
    <xf numFmtId="14" fontId="6" fillId="6" borderId="2" xfId="0" applyNumberFormat="1" applyFont="1" applyFill="1" applyBorder="1" applyAlignment="1">
      <alignment horizontal="center" vertical="center" wrapText="1"/>
    </xf>
    <xf numFmtId="14" fontId="6" fillId="6" borderId="4" xfId="0" applyNumberFormat="1" applyFont="1" applyFill="1" applyBorder="1" applyAlignment="1">
      <alignment horizontal="center" vertical="center" wrapText="1"/>
    </xf>
    <xf numFmtId="38" fontId="7" fillId="14" borderId="5" xfId="0" applyNumberFormat="1" applyFont="1" applyFill="1" applyBorder="1" applyAlignment="1">
      <alignment horizontal="center" vertical="center" wrapText="1"/>
    </xf>
    <xf numFmtId="38" fontId="7" fillId="14" borderId="6" xfId="0" applyNumberFormat="1" applyFont="1" applyFill="1" applyBorder="1" applyAlignment="1">
      <alignment horizontal="center" vertical="center" wrapText="1"/>
    </xf>
    <xf numFmtId="38" fontId="7" fillId="14" borderId="7"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10" fontId="6" fillId="22" borderId="2" xfId="1" applyNumberFormat="1" applyFont="1" applyFill="1" applyBorder="1" applyAlignment="1">
      <alignment horizontal="center" vertical="center" wrapText="1"/>
    </xf>
    <xf numFmtId="10" fontId="6" fillId="22" borderId="3" xfId="1" applyNumberFormat="1" applyFont="1" applyFill="1" applyBorder="1" applyAlignment="1">
      <alignment horizontal="center" vertical="center" wrapText="1"/>
    </xf>
    <xf numFmtId="10" fontId="6" fillId="22" borderId="4" xfId="1" applyNumberFormat="1" applyFont="1" applyFill="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0" fontId="4" fillId="0" borderId="5" xfId="0" applyFont="1" applyBorder="1" applyAlignment="1">
      <alignment horizontal="center"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4" fillId="0" borderId="10" xfId="0" applyFont="1" applyBorder="1" applyAlignment="1">
      <alignment horizont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Alignment="1">
      <alignment horizontal="center" vertical="center" wrapText="1"/>
    </xf>
    <xf numFmtId="0" fontId="6" fillId="0" borderId="1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2" fontId="7" fillId="4" borderId="1" xfId="0" applyNumberFormat="1" applyFont="1" applyFill="1" applyBorder="1" applyAlignment="1">
      <alignment horizontal="center" vertical="center" wrapText="1"/>
    </xf>
    <xf numFmtId="2" fontId="4" fillId="0" borderId="2" xfId="1" applyNumberFormat="1" applyFont="1" applyBorder="1" applyAlignment="1">
      <alignment horizontal="center" vertical="center" wrapText="1"/>
    </xf>
    <xf numFmtId="2" fontId="4" fillId="0" borderId="4" xfId="1" applyNumberFormat="1" applyFont="1" applyBorder="1" applyAlignment="1">
      <alignment horizontal="center" vertical="center" wrapText="1"/>
    </xf>
    <xf numFmtId="0" fontId="5" fillId="0" borderId="3" xfId="0" applyFont="1" applyBorder="1" applyAlignment="1">
      <alignment horizontal="center" vertical="center" wrapText="1"/>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wrapText="1"/>
    </xf>
    <xf numFmtId="15" fontId="6" fillId="0" borderId="1" xfId="0" applyNumberFormat="1" applyFont="1" applyBorder="1" applyAlignment="1">
      <alignment horizontal="center" vertical="center" wrapText="1"/>
    </xf>
    <xf numFmtId="2" fontId="6" fillId="22" borderId="2" xfId="1" applyNumberFormat="1" applyFont="1" applyFill="1" applyBorder="1" applyAlignment="1">
      <alignment horizontal="center" vertical="center" wrapText="1"/>
    </xf>
    <xf numFmtId="2" fontId="6" fillId="22" borderId="3" xfId="1" applyNumberFormat="1" applyFont="1" applyFill="1" applyBorder="1" applyAlignment="1">
      <alignment horizontal="center" vertical="center" wrapText="1"/>
    </xf>
    <xf numFmtId="2" fontId="6" fillId="22" borderId="4" xfId="1" applyNumberFormat="1" applyFont="1" applyFill="1" applyBorder="1" applyAlignment="1">
      <alignment horizontal="center" vertical="center" wrapText="1"/>
    </xf>
    <xf numFmtId="9" fontId="6" fillId="0" borderId="1" xfId="1" applyNumberFormat="1" applyFont="1" applyBorder="1" applyAlignment="1">
      <alignment horizontal="center" vertical="center" wrapText="1"/>
    </xf>
    <xf numFmtId="10" fontId="6" fillId="0" borderId="1" xfId="1" applyNumberFormat="1" applyFont="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2" fillId="12" borderId="3" xfId="0" applyFont="1" applyFill="1" applyBorder="1" applyAlignment="1">
      <alignment horizontal="left" vertical="center" wrapText="1"/>
    </xf>
    <xf numFmtId="0" fontId="5" fillId="12" borderId="3" xfId="0" applyFont="1" applyFill="1" applyBorder="1" applyAlignment="1">
      <alignment horizontal="left" vertical="center" wrapText="1"/>
    </xf>
    <xf numFmtId="0" fontId="5" fillId="12" borderId="4"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49" fontId="6" fillId="0" borderId="2" xfId="0" applyNumberFormat="1" applyFont="1" applyBorder="1" applyAlignment="1">
      <alignment vertical="center" wrapText="1"/>
    </xf>
    <xf numFmtId="49" fontId="8" fillId="0" borderId="3" xfId="0" applyNumberFormat="1" applyFont="1" applyBorder="1" applyAlignment="1">
      <alignment vertical="center" wrapText="1"/>
    </xf>
    <xf numFmtId="49" fontId="8" fillId="0" borderId="4" xfId="0" applyNumberFormat="1" applyFont="1" applyBorder="1" applyAlignment="1">
      <alignment vertical="center" wrapText="1"/>
    </xf>
    <xf numFmtId="0" fontId="4" fillId="0" borderId="1" xfId="0" applyFont="1" applyBorder="1" applyAlignment="1">
      <alignment horizontal="center" vertical="center" wrapText="1"/>
    </xf>
    <xf numFmtId="0" fontId="6" fillId="6" borderId="2" xfId="0" applyFont="1" applyFill="1" applyBorder="1" applyAlignment="1">
      <alignment horizontal="center" vertical="center" wrapText="1"/>
    </xf>
    <xf numFmtId="0" fontId="6" fillId="6" borderId="4" xfId="0" applyFont="1" applyFill="1" applyBorder="1" applyAlignment="1">
      <alignment horizontal="center" vertical="center" wrapText="1"/>
    </xf>
    <xf numFmtId="49" fontId="6" fillId="0" borderId="1" xfId="0" applyNumberFormat="1" applyFont="1" applyBorder="1" applyAlignment="1">
      <alignment horizontal="left" vertical="center" wrapText="1"/>
    </xf>
    <xf numFmtId="0" fontId="7" fillId="19" borderId="2" xfId="0" applyFont="1" applyFill="1" applyBorder="1" applyAlignment="1">
      <alignment horizontal="left" vertical="center" wrapText="1"/>
    </xf>
    <xf numFmtId="0" fontId="7" fillId="19" borderId="3" xfId="0" applyFont="1" applyFill="1" applyBorder="1" applyAlignment="1">
      <alignment horizontal="left" vertical="center" wrapText="1"/>
    </xf>
    <xf numFmtId="0" fontId="7" fillId="19" borderId="4" xfId="0" applyFont="1" applyFill="1" applyBorder="1" applyAlignment="1">
      <alignment horizontal="left"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4" fillId="6" borderId="1" xfId="0" applyFont="1" applyFill="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3" xfId="0" applyNumberFormat="1" applyFont="1" applyBorder="1" applyAlignment="1">
      <alignment horizontal="left" vertical="center" wrapText="1"/>
    </xf>
    <xf numFmtId="49" fontId="6" fillId="0" borderId="4" xfId="0" applyNumberFormat="1" applyFont="1" applyBorder="1" applyAlignment="1">
      <alignment horizontal="left"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7" fillId="7" borderId="2" xfId="0" applyFont="1" applyFill="1" applyBorder="1" applyAlignment="1">
      <alignment horizontal="left"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3"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3" borderId="4" xfId="0"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49" fontId="8" fillId="0" borderId="1" xfId="0" applyNumberFormat="1" applyFont="1" applyBorder="1" applyAlignment="1">
      <alignment horizontal="left" vertical="center" wrapText="1"/>
    </xf>
    <xf numFmtId="49" fontId="13" fillId="0" borderId="1" xfId="0" applyNumberFormat="1" applyFont="1" applyBorder="1" applyAlignment="1">
      <alignment horizontal="left" vertical="center" wrapText="1"/>
    </xf>
    <xf numFmtId="0" fontId="5" fillId="0" borderId="1" xfId="0" applyFont="1" applyFill="1" applyBorder="1" applyAlignment="1">
      <alignment horizontal="left" vertical="center" wrapText="1"/>
    </xf>
    <xf numFmtId="0" fontId="7" fillId="3" borderId="6" xfId="0" applyFont="1" applyFill="1" applyBorder="1" applyAlignment="1">
      <alignment horizontal="center" vertical="center" wrapText="1"/>
    </xf>
    <xf numFmtId="0" fontId="4" fillId="6" borderId="3" xfId="0" applyFont="1" applyFill="1" applyBorder="1" applyAlignment="1">
      <alignment horizontal="center" vertical="center"/>
    </xf>
    <xf numFmtId="0" fontId="4" fillId="6" borderId="4" xfId="0" applyFont="1" applyFill="1" applyBorder="1" applyAlignment="1">
      <alignment horizontal="center" vertical="center"/>
    </xf>
    <xf numFmtId="0" fontId="41" fillId="0" borderId="5"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7" fillId="6" borderId="2" xfId="0" applyFont="1" applyFill="1" applyBorder="1" applyAlignment="1">
      <alignment horizontal="center" vertical="center" wrapText="1"/>
    </xf>
    <xf numFmtId="0" fontId="7" fillId="6" borderId="3" xfId="0" applyFont="1" applyFill="1" applyBorder="1" applyAlignment="1">
      <alignment horizontal="center" vertical="center"/>
    </xf>
    <xf numFmtId="0" fontId="7" fillId="6" borderId="4" xfId="0" applyFont="1" applyFill="1" applyBorder="1" applyAlignment="1">
      <alignment horizontal="center" vertical="center"/>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0"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6"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2" fillId="12" borderId="2" xfId="0" applyFont="1" applyFill="1" applyBorder="1" applyAlignment="1">
      <alignment horizontal="left" vertical="center" wrapText="1"/>
    </xf>
    <xf numFmtId="0" fontId="2" fillId="12" borderId="4" xfId="0" applyFont="1" applyFill="1" applyBorder="1" applyAlignment="1">
      <alignment horizontal="left" vertical="center" wrapText="1"/>
    </xf>
    <xf numFmtId="0" fontId="4" fillId="6" borderId="30"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49" xfId="0" applyFont="1" applyFill="1" applyBorder="1" applyAlignment="1">
      <alignment horizontal="center" vertical="center"/>
    </xf>
    <xf numFmtId="0" fontId="4" fillId="6" borderId="53" xfId="0" applyFont="1" applyFill="1" applyBorder="1" applyAlignment="1">
      <alignment horizontal="center" vertical="center"/>
    </xf>
    <xf numFmtId="0" fontId="25" fillId="0" borderId="0" xfId="0" applyFont="1" applyAlignment="1">
      <alignment horizontal="left" vertical="top" wrapText="1"/>
    </xf>
    <xf numFmtId="0" fontId="13" fillId="6" borderId="2"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0" xfId="0" applyFont="1" applyFill="1" applyAlignment="1">
      <alignment horizontal="center" vertical="center" wrapText="1"/>
    </xf>
    <xf numFmtId="9" fontId="7" fillId="0" borderId="1" xfId="1" applyFont="1" applyBorder="1" applyAlignment="1">
      <alignment horizontal="center" vertical="center" wrapText="1"/>
    </xf>
    <xf numFmtId="9" fontId="6" fillId="0" borderId="2" xfId="1" applyNumberFormat="1" applyFont="1" applyBorder="1" applyAlignment="1">
      <alignment horizontal="center" vertical="center" wrapText="1"/>
    </xf>
    <xf numFmtId="9" fontId="6" fillId="0" borderId="3" xfId="1" applyNumberFormat="1" applyFont="1" applyBorder="1" applyAlignment="1">
      <alignment horizontal="center" vertical="center" wrapText="1"/>
    </xf>
    <xf numFmtId="9" fontId="6" fillId="0" borderId="4" xfId="1" applyNumberFormat="1" applyFont="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4"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9" fontId="7" fillId="0" borderId="6" xfId="1" applyFont="1" applyBorder="1" applyAlignment="1">
      <alignment horizontal="center" vertical="center" wrapText="1"/>
    </xf>
    <xf numFmtId="9" fontId="7" fillId="0" borderId="7" xfId="1" applyFont="1" applyBorder="1" applyAlignment="1">
      <alignment horizontal="center" vertical="center" wrapText="1"/>
    </xf>
    <xf numFmtId="9" fontId="7" fillId="0" borderId="9" xfId="1" applyFont="1" applyBorder="1" applyAlignment="1">
      <alignment horizontal="center" vertical="center" wrapText="1"/>
    </xf>
    <xf numFmtId="9" fontId="7" fillId="0" borderId="10" xfId="1" applyFont="1" applyBorder="1" applyAlignment="1">
      <alignment horizontal="center" vertical="center" wrapText="1"/>
    </xf>
    <xf numFmtId="0" fontId="41" fillId="0" borderId="6" xfId="0" applyFont="1" applyBorder="1" applyAlignment="1">
      <alignment horizontal="center" vertical="center" wrapText="1"/>
    </xf>
    <xf numFmtId="0" fontId="7" fillId="6" borderId="1" xfId="0" applyFont="1" applyFill="1" applyBorder="1" applyAlignment="1">
      <alignment horizontal="center" vertical="center" wrapText="1"/>
    </xf>
    <xf numFmtId="0" fontId="6" fillId="6" borderId="2" xfId="0" applyFont="1" applyFill="1" applyBorder="1" applyAlignment="1">
      <alignment horizontal="left" vertical="center" wrapText="1"/>
    </xf>
    <xf numFmtId="0" fontId="6" fillId="6" borderId="3" xfId="0" applyFont="1" applyFill="1" applyBorder="1" applyAlignment="1">
      <alignment horizontal="left" vertical="center" wrapText="1"/>
    </xf>
    <xf numFmtId="0" fontId="6" fillId="6" borderId="4" xfId="0" applyFont="1" applyFill="1" applyBorder="1" applyAlignment="1">
      <alignment horizontal="left"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0" xfId="0" applyFont="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3" fillId="0" borderId="0" xfId="0" applyFont="1" applyAlignment="1">
      <alignment horizontal="center" wrapText="1"/>
    </xf>
    <xf numFmtId="0" fontId="7" fillId="3" borderId="1" xfId="0" applyFont="1" applyFill="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0" xfId="0" applyFont="1" applyAlignment="1">
      <alignment horizontal="center" vertical="center" wrapText="1"/>
    </xf>
    <xf numFmtId="0" fontId="8" fillId="0" borderId="1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6" fillId="4" borderId="1" xfId="0" applyFont="1" applyFill="1" applyBorder="1" applyAlignment="1">
      <alignment horizontal="center" vertical="center" wrapText="1"/>
    </xf>
    <xf numFmtId="0" fontId="33" fillId="0" borderId="13" xfId="0" applyFont="1" applyBorder="1" applyAlignment="1">
      <alignment horizontal="center" vertical="center" wrapText="1"/>
    </xf>
    <xf numFmtId="0" fontId="33" fillId="0" borderId="0" xfId="0" applyFont="1" applyAlignment="1">
      <alignment horizontal="center" vertical="center" wrapText="1"/>
    </xf>
    <xf numFmtId="0" fontId="33" fillId="0" borderId="14" xfId="0" applyFont="1" applyBorder="1" applyAlignment="1">
      <alignment horizontal="center" vertical="center" wrapText="1"/>
    </xf>
    <xf numFmtId="14" fontId="4" fillId="18" borderId="1" xfId="0" applyNumberFormat="1" applyFont="1" applyFill="1" applyBorder="1" applyAlignment="1">
      <alignment horizontal="center" vertical="center" wrapText="1"/>
    </xf>
    <xf numFmtId="0" fontId="6" fillId="0" borderId="1" xfId="0" applyFont="1" applyBorder="1" applyAlignment="1">
      <alignment horizont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166" fontId="4" fillId="0" borderId="1" xfId="0" applyNumberFormat="1" applyFont="1" applyBorder="1" applyAlignment="1">
      <alignment horizontal="center" vertical="center" wrapText="1"/>
    </xf>
    <xf numFmtId="38" fontId="7" fillId="3" borderId="2" xfId="0" applyNumberFormat="1" applyFont="1" applyFill="1" applyBorder="1" applyAlignment="1">
      <alignment horizontal="center" vertical="center" wrapText="1"/>
    </xf>
    <xf numFmtId="38" fontId="7" fillId="3" borderId="3" xfId="0" applyNumberFormat="1" applyFont="1" applyFill="1" applyBorder="1" applyAlignment="1">
      <alignment horizontal="center" vertical="center" wrapText="1"/>
    </xf>
    <xf numFmtId="38" fontId="7" fillId="3" borderId="4" xfId="0" applyNumberFormat="1" applyFont="1" applyFill="1" applyBorder="1" applyAlignment="1">
      <alignment horizontal="center" vertical="center" wrapText="1"/>
    </xf>
    <xf numFmtId="38" fontId="7" fillId="3" borderId="8" xfId="0" applyNumberFormat="1" applyFont="1" applyFill="1" applyBorder="1" applyAlignment="1">
      <alignment horizontal="center" vertical="center" wrapText="1"/>
    </xf>
    <xf numFmtId="38" fontId="7" fillId="3" borderId="9" xfId="0" applyNumberFormat="1" applyFont="1" applyFill="1" applyBorder="1" applyAlignment="1">
      <alignment horizontal="center" vertical="center" wrapText="1"/>
    </xf>
    <xf numFmtId="38" fontId="7" fillId="3" borderId="10" xfId="0" applyNumberFormat="1" applyFont="1" applyFill="1" applyBorder="1" applyAlignment="1">
      <alignment horizontal="center" vertical="center" wrapText="1"/>
    </xf>
    <xf numFmtId="38" fontId="7" fillId="3" borderId="5" xfId="0" applyNumberFormat="1" applyFont="1" applyFill="1" applyBorder="1" applyAlignment="1">
      <alignment horizontal="center" vertical="center"/>
    </xf>
    <xf numFmtId="38" fontId="7" fillId="3" borderId="6" xfId="0" applyNumberFormat="1" applyFont="1" applyFill="1" applyBorder="1" applyAlignment="1">
      <alignment horizontal="center" vertical="center"/>
    </xf>
    <xf numFmtId="38" fontId="7" fillId="3" borderId="7" xfId="0" applyNumberFormat="1" applyFont="1" applyFill="1" applyBorder="1" applyAlignment="1">
      <alignment horizontal="center" vertical="center"/>
    </xf>
    <xf numFmtId="38" fontId="7" fillId="3" borderId="8" xfId="0" applyNumberFormat="1" applyFont="1" applyFill="1" applyBorder="1" applyAlignment="1">
      <alignment horizontal="center" vertical="center"/>
    </xf>
    <xf numFmtId="38" fontId="7" fillId="3" borderId="9" xfId="0" applyNumberFormat="1" applyFont="1" applyFill="1" applyBorder="1" applyAlignment="1">
      <alignment horizontal="center" vertical="center"/>
    </xf>
    <xf numFmtId="38" fontId="7" fillId="3" borderId="10" xfId="0" applyNumberFormat="1" applyFont="1" applyFill="1" applyBorder="1" applyAlignment="1">
      <alignment horizontal="center" vertical="center"/>
    </xf>
    <xf numFmtId="40" fontId="7" fillId="5" borderId="2" xfId="0" applyNumberFormat="1" applyFont="1" applyFill="1" applyBorder="1" applyAlignment="1">
      <alignment horizontal="center" vertical="center"/>
    </xf>
    <xf numFmtId="40" fontId="7" fillId="5" borderId="3" xfId="0" applyNumberFormat="1" applyFont="1" applyFill="1" applyBorder="1" applyAlignment="1">
      <alignment horizontal="center" vertical="center"/>
    </xf>
    <xf numFmtId="40" fontId="7" fillId="5" borderId="4" xfId="0" applyNumberFormat="1" applyFont="1" applyFill="1" applyBorder="1" applyAlignment="1">
      <alignment horizontal="center" vertical="center"/>
    </xf>
    <xf numFmtId="0" fontId="8"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6" fillId="6" borderId="1" xfId="0" applyFont="1" applyFill="1" applyBorder="1" applyAlignment="1">
      <alignment horizontal="center" vertical="center" wrapText="1"/>
    </xf>
    <xf numFmtId="38" fontId="4" fillId="0" borderId="1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xf>
    <xf numFmtId="38" fontId="6" fillId="0" borderId="11" xfId="0" applyNumberFormat="1" applyFont="1" applyFill="1" applyBorder="1" applyAlignment="1">
      <alignment horizontal="center" vertical="center" wrapText="1"/>
    </xf>
    <xf numFmtId="38" fontId="6" fillId="0" borderId="11" xfId="0" applyNumberFormat="1" applyFont="1" applyFill="1" applyBorder="1" applyAlignment="1">
      <alignment vertical="center" wrapText="1"/>
    </xf>
    <xf numFmtId="38" fontId="6" fillId="0" borderId="8" xfId="0" applyNumberFormat="1" applyFont="1" applyBorder="1" applyAlignment="1">
      <alignment horizontal="center" vertical="center" wrapText="1"/>
    </xf>
    <xf numFmtId="38" fontId="6" fillId="0" borderId="9" xfId="0" applyNumberFormat="1" applyFont="1" applyBorder="1" applyAlignment="1">
      <alignment horizontal="center" vertical="center" wrapText="1"/>
    </xf>
    <xf numFmtId="38" fontId="6" fillId="0" borderId="10" xfId="0" applyNumberFormat="1" applyFont="1" applyBorder="1" applyAlignment="1">
      <alignment horizontal="center" vertical="center" wrapText="1"/>
    </xf>
    <xf numFmtId="38" fontId="7" fillId="0" borderId="1" xfId="0" applyNumberFormat="1"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9" fontId="6" fillId="0" borderId="11" xfId="0" applyNumberFormat="1" applyFont="1" applyFill="1" applyBorder="1" applyAlignment="1">
      <alignment horizontal="center" vertical="center" wrapText="1"/>
    </xf>
    <xf numFmtId="14" fontId="6" fillId="0" borderId="11" xfId="0" applyNumberFormat="1" applyFont="1" applyFill="1" applyBorder="1" applyAlignment="1">
      <alignment horizontal="center" vertical="center" wrapText="1"/>
    </xf>
    <xf numFmtId="0" fontId="6" fillId="0" borderId="26" xfId="0" applyFont="1" applyBorder="1" applyAlignment="1">
      <alignment horizontal="left" vertical="center" wrapText="1"/>
    </xf>
    <xf numFmtId="0" fontId="6" fillId="0" borderId="1" xfId="2" applyFont="1" applyBorder="1" applyAlignment="1">
      <alignment horizontal="center" vertical="center" wrapText="1"/>
    </xf>
    <xf numFmtId="167" fontId="6" fillId="0" borderId="2" xfId="1" applyNumberFormat="1" applyFont="1" applyBorder="1" applyAlignment="1">
      <alignment horizontal="center" vertical="center" wrapText="1"/>
    </xf>
    <xf numFmtId="167" fontId="6" fillId="0" borderId="4" xfId="1" applyNumberFormat="1" applyFont="1" applyBorder="1" applyAlignment="1">
      <alignment horizontal="center" vertical="center" wrapText="1"/>
    </xf>
    <xf numFmtId="0" fontId="6" fillId="0" borderId="25" xfId="2" applyFont="1" applyBorder="1" applyAlignment="1">
      <alignment horizontal="left" vertical="center" wrapText="1"/>
    </xf>
    <xf numFmtId="0" fontId="12" fillId="0" borderId="2" xfId="0" applyFont="1" applyBorder="1" applyAlignment="1">
      <alignment horizontal="center" vertical="center" textRotation="90" wrapText="1"/>
    </xf>
    <xf numFmtId="0" fontId="12" fillId="0" borderId="3" xfId="0" applyFont="1" applyBorder="1" applyAlignment="1">
      <alignment horizontal="center" vertical="center" textRotation="90" wrapText="1"/>
    </xf>
    <xf numFmtId="0" fontId="12" fillId="0" borderId="4" xfId="0" applyFont="1" applyBorder="1" applyAlignment="1">
      <alignment horizontal="center" vertical="center" textRotation="90" wrapText="1"/>
    </xf>
    <xf numFmtId="0" fontId="6" fillId="0" borderId="1" xfId="2" applyFont="1" applyBorder="1" applyAlignment="1">
      <alignment horizontal="left" vertical="center" wrapText="1"/>
    </xf>
    <xf numFmtId="0" fontId="12" fillId="12" borderId="11" xfId="0" applyFont="1" applyFill="1" applyBorder="1" applyAlignment="1">
      <alignment horizontal="center" vertical="center" textRotation="90" wrapText="1"/>
    </xf>
    <xf numFmtId="0" fontId="12" fillId="12" borderId="46" xfId="0" applyFont="1" applyFill="1" applyBorder="1" applyAlignment="1">
      <alignment horizontal="center" vertical="center" textRotation="90" wrapText="1"/>
    </xf>
    <xf numFmtId="49" fontId="6" fillId="0" borderId="1" xfId="0" applyNumberFormat="1" applyFont="1" applyFill="1" applyBorder="1" applyAlignment="1">
      <alignment horizontal="center" vertical="center" wrapText="1"/>
    </xf>
    <xf numFmtId="38" fontId="4" fillId="6" borderId="1" xfId="0" applyNumberFormat="1" applyFont="1" applyFill="1" applyBorder="1" applyAlignment="1">
      <alignment horizontal="left" vertical="center" wrapText="1"/>
    </xf>
    <xf numFmtId="38" fontId="6" fillId="0" borderId="11" xfId="0" applyNumberFormat="1" applyFont="1" applyFill="1" applyBorder="1" applyAlignment="1">
      <alignment horizontal="left" vertical="center" wrapText="1"/>
    </xf>
    <xf numFmtId="1" fontId="5" fillId="0" borderId="2" xfId="1" applyNumberFormat="1" applyFont="1" applyBorder="1" applyAlignment="1">
      <alignment horizontal="center" vertical="center" wrapText="1"/>
    </xf>
    <xf numFmtId="1" fontId="5" fillId="0" borderId="4" xfId="1" applyNumberFormat="1" applyFont="1" applyBorder="1" applyAlignment="1">
      <alignment horizontal="center" vertical="center" wrapText="1"/>
    </xf>
    <xf numFmtId="0" fontId="7" fillId="8" borderId="8" xfId="2" applyFont="1" applyFill="1" applyBorder="1" applyAlignment="1">
      <alignment horizontal="left" vertical="center"/>
    </xf>
    <xf numFmtId="0" fontId="7" fillId="8" borderId="9" xfId="2" applyFont="1" applyFill="1" applyBorder="1" applyAlignment="1">
      <alignment horizontal="left" vertical="center"/>
    </xf>
    <xf numFmtId="0" fontId="7" fillId="8" borderId="10" xfId="2" applyFont="1" applyFill="1" applyBorder="1" applyAlignment="1">
      <alignment horizontal="left" vertical="center"/>
    </xf>
    <xf numFmtId="0" fontId="7" fillId="14" borderId="5" xfId="0" applyFont="1" applyFill="1" applyBorder="1" applyAlignment="1">
      <alignment horizontal="center" vertical="center" wrapText="1"/>
    </xf>
    <xf numFmtId="0" fontId="7" fillId="14" borderId="7" xfId="0" applyFont="1" applyFill="1" applyBorder="1" applyAlignment="1">
      <alignment horizontal="center" vertical="center" wrapText="1"/>
    </xf>
    <xf numFmtId="38" fontId="4" fillId="6" borderId="1" xfId="0" applyNumberFormat="1" applyFont="1" applyFill="1" applyBorder="1" applyAlignment="1">
      <alignment vertical="center" wrapText="1"/>
    </xf>
    <xf numFmtId="38" fontId="10" fillId="0" borderId="2" xfId="0" applyNumberFormat="1" applyFont="1" applyBorder="1" applyAlignment="1">
      <alignment horizontal="left" vertical="center" wrapText="1"/>
    </xf>
    <xf numFmtId="38" fontId="10" fillId="0" borderId="3" xfId="0" applyNumberFormat="1" applyFont="1" applyBorder="1" applyAlignment="1">
      <alignment horizontal="left" vertical="center" wrapText="1"/>
    </xf>
    <xf numFmtId="38" fontId="10" fillId="0" borderId="4" xfId="0" applyNumberFormat="1" applyFont="1" applyBorder="1" applyAlignment="1">
      <alignment horizontal="left" vertical="center" wrapText="1"/>
    </xf>
    <xf numFmtId="38" fontId="10" fillId="0" borderId="2" xfId="0" applyNumberFormat="1" applyFont="1" applyBorder="1" applyAlignment="1">
      <alignment vertical="center" wrapText="1"/>
    </xf>
    <xf numFmtId="38" fontId="10" fillId="0" borderId="3" xfId="0" applyNumberFormat="1" applyFont="1" applyBorder="1" applyAlignment="1">
      <alignment vertical="center" wrapText="1"/>
    </xf>
    <xf numFmtId="38" fontId="10" fillId="0" borderId="4" xfId="0" applyNumberFormat="1" applyFont="1" applyBorder="1" applyAlignment="1">
      <alignment vertical="center" wrapText="1"/>
    </xf>
    <xf numFmtId="0" fontId="42" fillId="0" borderId="2" xfId="2" applyFont="1" applyBorder="1" applyAlignment="1">
      <alignment horizontal="left" vertical="center" wrapText="1"/>
    </xf>
    <xf numFmtId="0" fontId="41" fillId="0" borderId="8" xfId="0" applyFont="1" applyBorder="1" applyAlignment="1">
      <alignment horizontal="center" vertical="center" wrapText="1"/>
    </xf>
    <xf numFmtId="0" fontId="41" fillId="0" borderId="10" xfId="0" applyFont="1" applyBorder="1" applyAlignment="1">
      <alignment horizontal="center" vertical="center" wrapText="1"/>
    </xf>
    <xf numFmtId="0" fontId="2" fillId="12" borderId="2" xfId="0"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2" borderId="4" xfId="0" applyFont="1" applyFill="1" applyBorder="1" applyAlignment="1">
      <alignment horizontal="center" vertical="center" wrapText="1"/>
    </xf>
    <xf numFmtId="0" fontId="36" fillId="0" borderId="17" xfId="15" applyFont="1" applyBorder="1" applyAlignment="1">
      <alignment horizontal="center" vertical="center"/>
    </xf>
    <xf numFmtId="0" fontId="36" fillId="0" borderId="15" xfId="15" applyFont="1" applyBorder="1" applyAlignment="1">
      <alignment horizontal="center" vertical="center"/>
    </xf>
    <xf numFmtId="0" fontId="36" fillId="0" borderId="16" xfId="15" applyFont="1" applyBorder="1" applyAlignment="1">
      <alignment horizontal="center" vertical="center"/>
    </xf>
    <xf numFmtId="0" fontId="36" fillId="0" borderId="39" xfId="15" applyFont="1" applyBorder="1" applyAlignment="1">
      <alignment horizontal="center" vertical="center"/>
    </xf>
    <xf numFmtId="0" fontId="36" fillId="0" borderId="9" xfId="15" applyFont="1" applyBorder="1" applyAlignment="1">
      <alignment horizontal="center" vertical="center"/>
    </xf>
    <xf numFmtId="0" fontId="36" fillId="0" borderId="29" xfId="15" applyFont="1" applyBorder="1" applyAlignment="1">
      <alignment horizontal="center" vertical="center"/>
    </xf>
    <xf numFmtId="0" fontId="47" fillId="0" borderId="17" xfId="15" applyFont="1" applyBorder="1" applyAlignment="1">
      <alignment horizontal="center" vertical="center"/>
    </xf>
    <xf numFmtId="0" fontId="47" fillId="0" borderId="15" xfId="15" applyFont="1" applyBorder="1" applyAlignment="1">
      <alignment horizontal="center" vertical="center"/>
    </xf>
    <xf numFmtId="0" fontId="47" fillId="0" borderId="16" xfId="15" applyFont="1" applyBorder="1" applyAlignment="1">
      <alignment horizontal="center" vertical="center"/>
    </xf>
    <xf numFmtId="0" fontId="47" fillId="0" borderId="39" xfId="15" applyFont="1" applyBorder="1" applyAlignment="1">
      <alignment horizontal="center" vertical="center"/>
    </xf>
    <xf numFmtId="0" fontId="47" fillId="0" borderId="9" xfId="15" applyFont="1" applyBorder="1" applyAlignment="1">
      <alignment horizontal="center" vertical="center"/>
    </xf>
    <xf numFmtId="0" fontId="47" fillId="0" borderId="29" xfId="15" applyFont="1" applyBorder="1" applyAlignment="1">
      <alignment horizontal="center" vertical="center"/>
    </xf>
    <xf numFmtId="0" fontId="37" fillId="0" borderId="40" xfId="15" applyFont="1" applyBorder="1" applyAlignment="1">
      <alignment horizontal="center" vertical="center"/>
    </xf>
    <xf numFmtId="0" fontId="37" fillId="0" borderId="6" xfId="15" applyFont="1" applyBorder="1" applyAlignment="1">
      <alignment horizontal="center" vertical="center"/>
    </xf>
    <xf numFmtId="0" fontId="37" fillId="0" borderId="7" xfId="15" applyFont="1" applyBorder="1" applyAlignment="1">
      <alignment horizontal="center" vertical="center"/>
    </xf>
    <xf numFmtId="0" fontId="37" fillId="0" borderId="39" xfId="15" applyFont="1" applyBorder="1" applyAlignment="1">
      <alignment horizontal="center" vertical="center"/>
    </xf>
    <xf numFmtId="0" fontId="37" fillId="0" borderId="9" xfId="15" applyFont="1" applyBorder="1" applyAlignment="1">
      <alignment horizontal="center" vertical="center"/>
    </xf>
    <xf numFmtId="0" fontId="37" fillId="0" borderId="10" xfId="15" applyFont="1" applyBorder="1" applyAlignment="1">
      <alignment horizontal="center" vertical="center"/>
    </xf>
    <xf numFmtId="0" fontId="37" fillId="0" borderId="58" xfId="15" applyFont="1" applyBorder="1" applyAlignment="1">
      <alignment horizontal="center" vertical="center"/>
    </xf>
    <xf numFmtId="0" fontId="37" fillId="0" borderId="1" xfId="15" applyFont="1" applyBorder="1" applyAlignment="1">
      <alignment horizontal="center" vertical="center"/>
    </xf>
    <xf numFmtId="0" fontId="36" fillId="0" borderId="1" xfId="15" applyFont="1" applyBorder="1" applyAlignment="1">
      <alignment horizontal="center" vertical="center" wrapText="1"/>
    </xf>
    <xf numFmtId="0" fontId="36" fillId="0" borderId="1" xfId="15" applyFont="1" applyBorder="1" applyAlignment="1">
      <alignment horizontal="center"/>
    </xf>
    <xf numFmtId="0" fontId="38" fillId="0" borderId="1" xfId="15" applyFont="1" applyBorder="1" applyAlignment="1">
      <alignment horizontal="center" vertical="center"/>
    </xf>
    <xf numFmtId="0" fontId="38" fillId="0" borderId="5" xfId="15" applyFont="1" applyBorder="1" applyAlignment="1">
      <alignment horizontal="center" vertical="center"/>
    </xf>
    <xf numFmtId="0" fontId="38" fillId="0" borderId="47" xfId="15" applyFont="1" applyBorder="1" applyAlignment="1">
      <alignment horizontal="center" vertical="center"/>
    </xf>
    <xf numFmtId="0" fontId="38" fillId="0" borderId="8" xfId="15" applyFont="1" applyBorder="1" applyAlignment="1">
      <alignment horizontal="center" vertical="center"/>
    </xf>
    <xf numFmtId="0" fontId="38" fillId="0" borderId="29" xfId="15" applyFont="1" applyBorder="1" applyAlignment="1">
      <alignment horizontal="center" vertical="center"/>
    </xf>
    <xf numFmtId="0" fontId="39" fillId="0" borderId="23" xfId="15" applyFont="1" applyBorder="1" applyAlignment="1">
      <alignment horizontal="center" vertical="center"/>
    </xf>
    <xf numFmtId="0" fontId="39" fillId="0" borderId="24" xfId="15" applyFont="1" applyBorder="1" applyAlignment="1">
      <alignment horizontal="center" vertical="center"/>
    </xf>
    <xf numFmtId="0" fontId="39" fillId="0" borderId="57" xfId="15" applyFont="1" applyBorder="1" applyAlignment="1">
      <alignment horizontal="center" vertical="center"/>
    </xf>
    <xf numFmtId="0" fontId="39" fillId="0" borderId="45" xfId="15" applyFont="1" applyBorder="1" applyAlignment="1">
      <alignment horizontal="center" vertical="center"/>
    </xf>
    <xf numFmtId="0" fontId="38" fillId="0" borderId="51" xfId="15" applyFont="1" applyBorder="1" applyAlignment="1">
      <alignment horizontal="center" vertical="center"/>
    </xf>
    <xf numFmtId="0" fontId="38" fillId="0" borderId="3" xfId="15" applyFont="1" applyBorder="1" applyAlignment="1">
      <alignment horizontal="center" vertical="center"/>
    </xf>
    <xf numFmtId="0" fontId="38" fillId="0" borderId="6" xfId="15" applyFont="1" applyBorder="1" applyAlignment="1">
      <alignment horizontal="center" vertical="center"/>
    </xf>
    <xf numFmtId="0" fontId="38" fillId="0" borderId="39" xfId="15" applyFont="1" applyBorder="1" applyAlignment="1">
      <alignment horizontal="center" vertical="center"/>
    </xf>
    <xf numFmtId="0" fontId="38" fillId="0" borderId="9" xfId="15" applyFont="1" applyBorder="1" applyAlignment="1">
      <alignment horizontal="center" vertical="center"/>
    </xf>
    <xf numFmtId="0" fontId="38" fillId="0" borderId="40" xfId="15" applyFont="1" applyBorder="1" applyAlignment="1">
      <alignment horizontal="center" vertical="center"/>
    </xf>
    <xf numFmtId="0" fontId="38" fillId="0" borderId="7" xfId="15" applyFont="1" applyBorder="1" applyAlignment="1">
      <alignment horizontal="center" vertical="center"/>
    </xf>
    <xf numFmtId="0" fontId="38" fillId="0" borderId="10" xfId="15" applyFont="1" applyBorder="1" applyAlignment="1">
      <alignment horizontal="center" vertical="center"/>
    </xf>
    <xf numFmtId="173" fontId="38" fillId="0" borderId="11" xfId="15" applyNumberFormat="1" applyFont="1" applyBorder="1" applyAlignment="1">
      <alignment horizontal="center" vertical="center"/>
    </xf>
    <xf numFmtId="173" fontId="38" fillId="0" borderId="12" xfId="15" applyNumberFormat="1" applyFont="1" applyBorder="1" applyAlignment="1">
      <alignment horizontal="center" vertical="center"/>
    </xf>
    <xf numFmtId="0" fontId="38" fillId="0" borderId="11" xfId="15" applyFont="1" applyBorder="1" applyAlignment="1">
      <alignment horizontal="center" vertical="center"/>
    </xf>
    <xf numFmtId="0" fontId="38" fillId="0" borderId="12" xfId="15" applyFont="1" applyBorder="1" applyAlignment="1">
      <alignment horizontal="center" vertical="center"/>
    </xf>
    <xf numFmtId="0" fontId="38" fillId="0" borderId="58" xfId="15" applyFont="1" applyBorder="1" applyAlignment="1">
      <alignment horizontal="center" vertical="center"/>
    </xf>
    <xf numFmtId="0" fontId="40" fillId="0" borderId="32" xfId="15" applyFont="1" applyBorder="1" applyAlignment="1">
      <alignment horizontal="left" vertical="center" wrapText="1"/>
    </xf>
    <xf numFmtId="0" fontId="40" fillId="0" borderId="38" xfId="15" applyFont="1" applyBorder="1" applyAlignment="1">
      <alignment horizontal="left" vertical="center" wrapText="1"/>
    </xf>
    <xf numFmtId="0" fontId="40" fillId="0" borderId="44" xfId="15" applyFont="1" applyBorder="1" applyAlignment="1">
      <alignment horizontal="left" vertical="center" wrapText="1"/>
    </xf>
    <xf numFmtId="0" fontId="11" fillId="0" borderId="52" xfId="0" applyFont="1" applyBorder="1" applyAlignment="1">
      <alignment horizontal="center" vertical="center"/>
    </xf>
    <xf numFmtId="0" fontId="11" fillId="0" borderId="50" xfId="0" applyFont="1" applyBorder="1" applyAlignment="1">
      <alignment horizontal="center" vertical="center"/>
    </xf>
    <xf numFmtId="0" fontId="36" fillId="0" borderId="8" xfId="15" applyFont="1" applyBorder="1" applyAlignment="1">
      <alignment horizontal="center" vertical="center"/>
    </xf>
    <xf numFmtId="0" fontId="11" fillId="0" borderId="2" xfId="0" applyFont="1" applyBorder="1" applyAlignment="1">
      <alignment horizontal="center" vertical="center"/>
    </xf>
    <xf numFmtId="0" fontId="11" fillId="0" borderId="25" xfId="0" applyFont="1" applyBorder="1" applyAlignment="1">
      <alignment horizontal="center" vertical="center"/>
    </xf>
    <xf numFmtId="0" fontId="36" fillId="0" borderId="2" xfId="15" applyFont="1" applyBorder="1" applyAlignment="1">
      <alignment horizontal="center" vertical="center"/>
    </xf>
    <xf numFmtId="0" fontId="36" fillId="0" borderId="25" xfId="15" applyFont="1" applyBorder="1" applyAlignment="1">
      <alignment horizontal="center" vertical="center"/>
    </xf>
    <xf numFmtId="0" fontId="11" fillId="0" borderId="33" xfId="0" applyFont="1" applyBorder="1" applyAlignment="1">
      <alignment horizontal="center" vertical="center"/>
    </xf>
    <xf numFmtId="0" fontId="11" fillId="0" borderId="45" xfId="0" applyFont="1" applyBorder="1" applyAlignment="1">
      <alignment horizontal="center" vertical="center"/>
    </xf>
    <xf numFmtId="0" fontId="36" fillId="0" borderId="33" xfId="15" applyFont="1" applyBorder="1" applyAlignment="1">
      <alignment horizontal="center" vertical="center"/>
    </xf>
    <xf numFmtId="0" fontId="36" fillId="0" borderId="45" xfId="15" applyFont="1" applyBorder="1" applyAlignment="1">
      <alignment horizontal="center" vertical="center"/>
    </xf>
    <xf numFmtId="0" fontId="40" fillId="0" borderId="58" xfId="15" applyFont="1" applyBorder="1" applyAlignment="1">
      <alignment horizontal="left" vertical="center" wrapText="1"/>
    </xf>
    <xf numFmtId="0" fontId="18" fillId="0" borderId="2" xfId="0" applyFont="1" applyBorder="1" applyAlignment="1">
      <alignment horizontal="center" vertical="center"/>
    </xf>
    <xf numFmtId="0" fontId="18" fillId="0" borderId="25" xfId="0" applyFont="1" applyBorder="1" applyAlignment="1">
      <alignment horizontal="center" vertical="center"/>
    </xf>
    <xf numFmtId="0" fontId="18" fillId="0" borderId="0" xfId="0" applyFont="1" applyAlignment="1">
      <alignment horizontal="left" vertical="top"/>
    </xf>
    <xf numFmtId="0" fontId="18" fillId="0" borderId="2" xfId="0" applyFont="1" applyBorder="1" applyAlignment="1">
      <alignment horizontal="center" vertical="center" wrapText="1"/>
    </xf>
    <xf numFmtId="0" fontId="18" fillId="0" borderId="25" xfId="0" applyFont="1" applyBorder="1" applyAlignment="1">
      <alignment horizontal="center" vertical="center" wrapText="1"/>
    </xf>
    <xf numFmtId="0" fontId="40" fillId="0" borderId="43" xfId="15" applyFont="1" applyBorder="1" applyAlignment="1">
      <alignment horizontal="left" vertical="center" wrapText="1"/>
    </xf>
    <xf numFmtId="0" fontId="6" fillId="0" borderId="11" xfId="2" applyFont="1" applyBorder="1" applyAlignment="1">
      <alignment horizontal="center" vertical="center" wrapText="1"/>
    </xf>
    <xf numFmtId="0" fontId="6" fillId="0" borderId="12" xfId="2" applyFont="1" applyBorder="1" applyAlignment="1">
      <alignment horizontal="center" vertical="center" wrapText="1"/>
    </xf>
    <xf numFmtId="169" fontId="4" fillId="0" borderId="11" xfId="0" applyNumberFormat="1" applyFont="1" applyBorder="1" applyAlignment="1">
      <alignment vertical="center" wrapText="1"/>
    </xf>
    <xf numFmtId="169" fontId="4" fillId="0" borderId="12" xfId="0" applyNumberFormat="1" applyFont="1" applyBorder="1" applyAlignment="1">
      <alignment vertical="center" wrapText="1"/>
    </xf>
    <xf numFmtId="169" fontId="4" fillId="0" borderId="11" xfId="0" applyNumberFormat="1" applyFont="1" applyBorder="1" applyAlignment="1">
      <alignment horizontal="right" vertical="center" wrapText="1"/>
    </xf>
    <xf numFmtId="169" fontId="4" fillId="0" borderId="12" xfId="0" applyNumberFormat="1" applyFont="1" applyBorder="1" applyAlignment="1">
      <alignment horizontal="right" vertical="center" wrapText="1"/>
    </xf>
    <xf numFmtId="0" fontId="7" fillId="14" borderId="2" xfId="2" applyFont="1" applyFill="1" applyBorder="1" applyAlignment="1">
      <alignment horizontal="center" vertical="center"/>
    </xf>
    <xf numFmtId="0" fontId="7" fillId="14" borderId="4" xfId="2" applyFont="1" applyFill="1" applyBorder="1" applyAlignment="1">
      <alignment horizontal="center" vertical="center"/>
    </xf>
    <xf numFmtId="0" fontId="7" fillId="14" borderId="3" xfId="2" applyFont="1" applyFill="1" applyBorder="1" applyAlignment="1">
      <alignment horizontal="center" vertical="center"/>
    </xf>
    <xf numFmtId="169" fontId="6" fillId="0" borderId="11" xfId="0" applyNumberFormat="1" applyFont="1" applyBorder="1" applyAlignment="1">
      <alignment vertical="center" wrapText="1"/>
    </xf>
    <xf numFmtId="169" fontId="6" fillId="0" borderId="12" xfId="0" applyNumberFormat="1" applyFont="1" applyBorder="1" applyAlignment="1">
      <alignmen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7" fillId="2" borderId="2" xfId="2" applyFont="1" applyFill="1" applyBorder="1" applyAlignment="1">
      <alignment horizontal="center" vertical="center"/>
    </xf>
    <xf numFmtId="0" fontId="7" fillId="2" borderId="3" xfId="2" applyFont="1" applyFill="1" applyBorder="1" applyAlignment="1">
      <alignment horizontal="center" vertical="center"/>
    </xf>
    <xf numFmtId="0" fontId="7" fillId="2" borderId="4" xfId="2" applyFont="1" applyFill="1" applyBorder="1" applyAlignment="1">
      <alignment horizontal="center" vertical="center"/>
    </xf>
    <xf numFmtId="0" fontId="6" fillId="0" borderId="11" xfId="2" applyFont="1" applyBorder="1" applyAlignment="1">
      <alignment horizontal="left" vertical="center" wrapText="1"/>
    </xf>
    <xf numFmtId="0" fontId="6" fillId="0" borderId="12" xfId="2" applyFont="1" applyBorder="1" applyAlignment="1">
      <alignment horizontal="left" vertical="center" wrapText="1"/>
    </xf>
    <xf numFmtId="177" fontId="3" fillId="0" borderId="11" xfId="0" applyNumberFormat="1" applyFont="1" applyBorder="1" applyAlignment="1">
      <alignment horizontal="left" vertical="center" wrapText="1"/>
    </xf>
    <xf numFmtId="177" fontId="3" fillId="0" borderId="12" xfId="0" applyNumberFormat="1" applyFont="1" applyBorder="1" applyAlignment="1">
      <alignment horizontal="left" vertical="center" wrapText="1"/>
    </xf>
    <xf numFmtId="0" fontId="6" fillId="0" borderId="0" xfId="2" applyFont="1" applyAlignment="1">
      <alignment horizontal="center" vertical="center"/>
    </xf>
    <xf numFmtId="175" fontId="4" fillId="0" borderId="11" xfId="8" applyNumberFormat="1" applyFont="1" applyBorder="1" applyAlignment="1">
      <alignment horizontal="right"/>
    </xf>
    <xf numFmtId="175" fontId="4" fillId="0" borderId="12" xfId="8" applyNumberFormat="1" applyFont="1" applyBorder="1" applyAlignment="1">
      <alignment horizontal="right"/>
    </xf>
    <xf numFmtId="0" fontId="1" fillId="0" borderId="17" xfId="12" applyBorder="1" applyAlignment="1">
      <alignment horizontal="center"/>
    </xf>
    <xf numFmtId="0" fontId="1" fillId="0" borderId="15" xfId="12" applyBorder="1" applyAlignment="1">
      <alignment horizontal="center"/>
    </xf>
    <xf numFmtId="0" fontId="1" fillId="0" borderId="16" xfId="12" applyBorder="1" applyAlignment="1">
      <alignment horizontal="center"/>
    </xf>
    <xf numFmtId="0" fontId="1" fillId="0" borderId="21" xfId="12" applyBorder="1" applyAlignment="1">
      <alignment horizontal="center"/>
    </xf>
    <xf numFmtId="0" fontId="1" fillId="0" borderId="0" xfId="12" applyAlignment="1">
      <alignment horizontal="center"/>
    </xf>
    <xf numFmtId="0" fontId="1" fillId="0" borderId="20" xfId="12" applyBorder="1" applyAlignment="1">
      <alignment horizontal="center"/>
    </xf>
    <xf numFmtId="0" fontId="24" fillId="0" borderId="15" xfId="12" applyFont="1" applyBorder="1" applyAlignment="1">
      <alignment horizontal="center" vertical="center"/>
    </xf>
    <xf numFmtId="0" fontId="24" fillId="0" borderId="0" xfId="12" applyFont="1" applyAlignment="1">
      <alignment horizontal="center" vertical="center"/>
    </xf>
    <xf numFmtId="0" fontId="56" fillId="0" borderId="17" xfId="12" applyFont="1" applyBorder="1" applyAlignment="1">
      <alignment horizontal="center"/>
    </xf>
    <xf numFmtId="0" fontId="56" fillId="0" borderId="16" xfId="12" applyFont="1" applyBorder="1" applyAlignment="1">
      <alignment horizontal="center"/>
    </xf>
    <xf numFmtId="0" fontId="56" fillId="0" borderId="21" xfId="12" applyFont="1" applyBorder="1" applyAlignment="1">
      <alignment horizontal="center"/>
    </xf>
    <xf numFmtId="0" fontId="56" fillId="0" borderId="20" xfId="12" applyFont="1" applyBorder="1" applyAlignment="1">
      <alignment horizontal="center"/>
    </xf>
    <xf numFmtId="14" fontId="2" fillId="0" borderId="0" xfId="12" applyNumberFormat="1" applyFont="1" applyAlignment="1">
      <alignment horizontal="center" vertical="center"/>
    </xf>
    <xf numFmtId="0" fontId="57" fillId="0" borderId="0" xfId="12" applyFont="1" applyAlignment="1">
      <alignment horizontal="center" vertical="center"/>
    </xf>
    <xf numFmtId="0" fontId="58" fillId="0" borderId="0" xfId="12" applyFont="1" applyAlignment="1">
      <alignment horizontal="center" vertical="center"/>
    </xf>
    <xf numFmtId="0" fontId="45" fillId="0" borderId="0" xfId="12" applyFont="1" applyAlignment="1">
      <alignment horizontal="center" vertical="center"/>
    </xf>
    <xf numFmtId="49" fontId="59" fillId="0" borderId="21" xfId="12" applyNumberFormat="1" applyFont="1" applyBorder="1" applyAlignment="1">
      <alignment horizontal="center" vertical="center" shrinkToFit="1"/>
    </xf>
    <xf numFmtId="49" fontId="59" fillId="0" borderId="20" xfId="12" applyNumberFormat="1" applyFont="1" applyBorder="1" applyAlignment="1">
      <alignment horizontal="center" vertical="center" shrinkToFit="1"/>
    </xf>
    <xf numFmtId="0" fontId="21" fillId="0" borderId="1" xfId="12" applyFont="1" applyBorder="1" applyAlignment="1">
      <alignment horizontal="center" vertical="center"/>
    </xf>
    <xf numFmtId="49" fontId="22" fillId="0" borderId="1" xfId="12" applyNumberFormat="1" applyFont="1" applyBorder="1" applyAlignment="1">
      <alignment horizontal="center" vertical="center" shrinkToFit="1"/>
    </xf>
    <xf numFmtId="0" fontId="23" fillId="0" borderId="1" xfId="12" applyFont="1" applyBorder="1" applyAlignment="1">
      <alignment horizontal="center"/>
    </xf>
    <xf numFmtId="0" fontId="29" fillId="0" borderId="21" xfId="12" applyFont="1" applyBorder="1" applyAlignment="1">
      <alignment horizontal="center" vertical="center"/>
    </xf>
    <xf numFmtId="0" fontId="29" fillId="0" borderId="0" xfId="12" applyFont="1" applyAlignment="1">
      <alignment horizontal="center" vertical="center"/>
    </xf>
    <xf numFmtId="0" fontId="29" fillId="0" borderId="20" xfId="12" applyFont="1" applyBorder="1" applyAlignment="1">
      <alignment horizontal="center" vertical="center"/>
    </xf>
    <xf numFmtId="0" fontId="21" fillId="14" borderId="21" xfId="12" applyFont="1" applyFill="1" applyBorder="1" applyAlignment="1">
      <alignment horizontal="center" vertical="center" wrapText="1"/>
    </xf>
    <xf numFmtId="0" fontId="21" fillId="14" borderId="0" xfId="12" applyFont="1" applyFill="1" applyAlignment="1">
      <alignment horizontal="center" vertical="center" wrapText="1"/>
    </xf>
    <xf numFmtId="0" fontId="21" fillId="14" borderId="20" xfId="12" applyFont="1" applyFill="1" applyBorder="1" applyAlignment="1">
      <alignment horizontal="center" vertical="center" wrapText="1"/>
    </xf>
    <xf numFmtId="0" fontId="21" fillId="14" borderId="22" xfId="12" applyFont="1" applyFill="1" applyBorder="1" applyAlignment="1">
      <alignment horizontal="center" vertical="center" wrapText="1"/>
    </xf>
    <xf numFmtId="0" fontId="21" fillId="14" borderId="23" xfId="12" applyFont="1" applyFill="1" applyBorder="1" applyAlignment="1">
      <alignment horizontal="center" vertical="center" wrapText="1"/>
    </xf>
    <xf numFmtId="0" fontId="21" fillId="14" borderId="24" xfId="12" applyFont="1" applyFill="1" applyBorder="1" applyAlignment="1">
      <alignment horizontal="center" vertical="center" wrapText="1"/>
    </xf>
    <xf numFmtId="0" fontId="2" fillId="14" borderId="21" xfId="12" applyFont="1" applyFill="1" applyBorder="1" applyAlignment="1">
      <alignment horizontal="center" vertical="center" wrapText="1"/>
    </xf>
    <xf numFmtId="0" fontId="2" fillId="14" borderId="0" xfId="12" applyFont="1" applyFill="1" applyAlignment="1">
      <alignment horizontal="center" vertical="center" wrapText="1"/>
    </xf>
    <xf numFmtId="0" fontId="2" fillId="14" borderId="20" xfId="12" applyFont="1" applyFill="1" applyBorder="1" applyAlignment="1">
      <alignment horizontal="center" vertical="center" wrapText="1"/>
    </xf>
    <xf numFmtId="0" fontId="2" fillId="14" borderId="22" xfId="12" applyFont="1" applyFill="1" applyBorder="1" applyAlignment="1">
      <alignment horizontal="center" vertical="center" wrapText="1"/>
    </xf>
    <xf numFmtId="0" fontId="2" fillId="14" borderId="23" xfId="12" applyFont="1" applyFill="1" applyBorder="1" applyAlignment="1">
      <alignment horizontal="center" vertical="center" wrapText="1"/>
    </xf>
    <xf numFmtId="0" fontId="2" fillId="14" borderId="24" xfId="12" applyFont="1" applyFill="1" applyBorder="1" applyAlignment="1">
      <alignment horizontal="center" vertical="center" wrapText="1"/>
    </xf>
    <xf numFmtId="0" fontId="29" fillId="0" borderId="17" xfId="12" applyFont="1" applyBorder="1" applyAlignment="1">
      <alignment horizontal="center" vertical="center"/>
    </xf>
    <xf numFmtId="0" fontId="29" fillId="0" borderId="15" xfId="12" applyFont="1" applyBorder="1" applyAlignment="1">
      <alignment horizontal="center" vertical="center"/>
    </xf>
    <xf numFmtId="0" fontId="29" fillId="0" borderId="16" xfId="12" applyFont="1" applyBorder="1" applyAlignment="1">
      <alignment horizontal="center" vertical="center"/>
    </xf>
    <xf numFmtId="0" fontId="29" fillId="0" borderId="0" xfId="12" applyFont="1" applyBorder="1" applyAlignment="1">
      <alignment horizontal="center" vertical="center"/>
    </xf>
    <xf numFmtId="0" fontId="23" fillId="14" borderId="17" xfId="13" applyFont="1" applyFill="1" applyBorder="1" applyAlignment="1">
      <alignment horizontal="center" vertical="center" wrapText="1"/>
    </xf>
    <xf numFmtId="0" fontId="23" fillId="14" borderId="15" xfId="13" applyFont="1" applyFill="1" applyBorder="1" applyAlignment="1">
      <alignment horizontal="center" vertical="center" wrapText="1"/>
    </xf>
    <xf numFmtId="0" fontId="23" fillId="14" borderId="16" xfId="13" applyFont="1" applyFill="1" applyBorder="1" applyAlignment="1">
      <alignment horizontal="center" vertical="center" wrapText="1"/>
    </xf>
    <xf numFmtId="0" fontId="23" fillId="14" borderId="22" xfId="13" applyFont="1" applyFill="1" applyBorder="1" applyAlignment="1">
      <alignment horizontal="center" vertical="center" wrapText="1"/>
    </xf>
    <xf numFmtId="0" fontId="23" fillId="14" borderId="23" xfId="13" applyFont="1" applyFill="1" applyBorder="1" applyAlignment="1">
      <alignment horizontal="center" vertical="center" wrapText="1"/>
    </xf>
    <xf numFmtId="0" fontId="23" fillId="14" borderId="24" xfId="13" applyFont="1" applyFill="1" applyBorder="1" applyAlignment="1">
      <alignment horizontal="center" vertical="center" wrapText="1"/>
    </xf>
    <xf numFmtId="0" fontId="19" fillId="20" borderId="17" xfId="12" applyFont="1" applyFill="1" applyBorder="1" applyAlignment="1">
      <alignment horizontal="center" vertical="center" wrapText="1"/>
    </xf>
    <xf numFmtId="0" fontId="3" fillId="20" borderId="15" xfId="12" applyFont="1" applyFill="1" applyBorder="1" applyAlignment="1">
      <alignment horizontal="center" vertical="center" wrapText="1"/>
    </xf>
    <xf numFmtId="0" fontId="3" fillId="20" borderId="16" xfId="12" applyFont="1" applyFill="1" applyBorder="1" applyAlignment="1">
      <alignment horizontal="center" vertical="center" wrapText="1"/>
    </xf>
    <xf numFmtId="0" fontId="3" fillId="20" borderId="22" xfId="12" applyFont="1" applyFill="1" applyBorder="1" applyAlignment="1">
      <alignment horizontal="center" vertical="center" wrapText="1"/>
    </xf>
    <xf numFmtId="0" fontId="3" fillId="20" borderId="23" xfId="12" applyFont="1" applyFill="1" applyBorder="1" applyAlignment="1">
      <alignment horizontal="center" vertical="center" wrapText="1"/>
    </xf>
    <xf numFmtId="0" fontId="3" fillId="20" borderId="24" xfId="12" applyFont="1" applyFill="1" applyBorder="1" applyAlignment="1">
      <alignment horizontal="center" vertical="center" wrapText="1"/>
    </xf>
    <xf numFmtId="0" fontId="24" fillId="0" borderId="16" xfId="12" applyFont="1" applyBorder="1" applyAlignment="1">
      <alignment horizontal="center" vertical="center"/>
    </xf>
    <xf numFmtId="0" fontId="24" fillId="0" borderId="0" xfId="12" applyFont="1" applyBorder="1" applyAlignment="1">
      <alignment horizontal="center" vertical="center"/>
    </xf>
    <xf numFmtId="0" fontId="24" fillId="0" borderId="20" xfId="12" applyFont="1" applyBorder="1" applyAlignment="1">
      <alignment horizontal="center" vertical="center"/>
    </xf>
    <xf numFmtId="0" fontId="2" fillId="0" borderId="3" xfId="12" applyFont="1" applyBorder="1" applyAlignment="1">
      <alignment horizontal="center" vertical="center"/>
    </xf>
    <xf numFmtId="0" fontId="2" fillId="0" borderId="4" xfId="12" applyFont="1" applyBorder="1" applyAlignment="1">
      <alignment horizontal="center" vertical="center"/>
    </xf>
    <xf numFmtId="0" fontId="2" fillId="0" borderId="2" xfId="12" applyFont="1" applyBorder="1" applyAlignment="1">
      <alignment horizontal="center" vertical="center"/>
    </xf>
    <xf numFmtId="14" fontId="2" fillId="0" borderId="2" xfId="12" applyNumberFormat="1" applyFont="1" applyBorder="1" applyAlignment="1">
      <alignment horizontal="center" vertical="center"/>
    </xf>
    <xf numFmtId="0" fontId="35" fillId="0" borderId="6" xfId="12" applyFont="1" applyBorder="1" applyAlignment="1">
      <alignment horizontal="center" vertical="center"/>
    </xf>
    <xf numFmtId="0" fontId="35" fillId="0" borderId="7" xfId="12" applyFont="1" applyBorder="1" applyAlignment="1">
      <alignment horizontal="center" vertical="center"/>
    </xf>
    <xf numFmtId="0" fontId="35" fillId="0" borderId="9" xfId="12" applyFont="1" applyBorder="1" applyAlignment="1">
      <alignment horizontal="center" vertical="center"/>
    </xf>
    <xf numFmtId="0" fontId="35" fillId="0" borderId="10" xfId="12" applyFont="1" applyBorder="1" applyAlignment="1">
      <alignment horizontal="center" vertical="center"/>
    </xf>
    <xf numFmtId="49" fontId="22" fillId="0" borderId="26" xfId="12" applyNumberFormat="1" applyFont="1" applyBorder="1" applyAlignment="1">
      <alignment horizontal="center" vertical="center" shrinkToFit="1"/>
    </xf>
    <xf numFmtId="0" fontId="9" fillId="20" borderId="15" xfId="12" applyFont="1" applyFill="1" applyBorder="1" applyAlignment="1">
      <alignment horizontal="center" vertical="center" wrapText="1"/>
    </xf>
    <xf numFmtId="0" fontId="9" fillId="20" borderId="16" xfId="12" applyFont="1" applyFill="1" applyBorder="1" applyAlignment="1">
      <alignment horizontal="center" vertical="center" wrapText="1"/>
    </xf>
    <xf numFmtId="0" fontId="9" fillId="20" borderId="23" xfId="12" applyFont="1" applyFill="1" applyBorder="1" applyAlignment="1">
      <alignment horizontal="center" vertical="center" wrapText="1"/>
    </xf>
    <xf numFmtId="0" fontId="9" fillId="20" borderId="24" xfId="12" applyFont="1" applyFill="1" applyBorder="1" applyAlignment="1">
      <alignment horizontal="center" vertical="center" wrapText="1"/>
    </xf>
    <xf numFmtId="0" fontId="19" fillId="20" borderId="15" xfId="12" applyFont="1" applyFill="1" applyBorder="1" applyAlignment="1">
      <alignment horizontal="center" vertical="center" wrapText="1"/>
    </xf>
    <xf numFmtId="0" fontId="19" fillId="20" borderId="16" xfId="12" applyFont="1" applyFill="1" applyBorder="1" applyAlignment="1">
      <alignment horizontal="center" vertical="center" wrapText="1"/>
    </xf>
    <xf numFmtId="0" fontId="19" fillId="20" borderId="22" xfId="12" applyFont="1" applyFill="1" applyBorder="1" applyAlignment="1">
      <alignment horizontal="center" vertical="center" wrapText="1"/>
    </xf>
    <xf numFmtId="0" fontId="19" fillId="20" borderId="23" xfId="12" applyFont="1" applyFill="1" applyBorder="1" applyAlignment="1">
      <alignment horizontal="center" vertical="center" wrapText="1"/>
    </xf>
    <xf numFmtId="0" fontId="19" fillId="20" borderId="24" xfId="12" applyFont="1" applyFill="1" applyBorder="1" applyAlignment="1">
      <alignment horizontal="center" vertical="center" wrapText="1"/>
    </xf>
    <xf numFmtId="0" fontId="29" fillId="0" borderId="22" xfId="12" applyFont="1" applyBorder="1" applyAlignment="1">
      <alignment horizontal="center" vertical="center"/>
    </xf>
    <xf numFmtId="0" fontId="29" fillId="0" borderId="23" xfId="12" applyFont="1" applyBorder="1" applyAlignment="1">
      <alignment horizontal="center" vertical="center"/>
    </xf>
    <xf numFmtId="0" fontId="29" fillId="0" borderId="24" xfId="12" applyFont="1" applyBorder="1" applyAlignment="1">
      <alignment horizontal="center" vertical="center"/>
    </xf>
    <xf numFmtId="0" fontId="9" fillId="20" borderId="17" xfId="12" applyFont="1" applyFill="1" applyBorder="1" applyAlignment="1">
      <alignment horizontal="center" vertical="center" wrapText="1"/>
    </xf>
    <xf numFmtId="0" fontId="9" fillId="20" borderId="22" xfId="12" applyFont="1" applyFill="1" applyBorder="1" applyAlignment="1">
      <alignment horizontal="center" vertical="center" wrapText="1"/>
    </xf>
    <xf numFmtId="0" fontId="3" fillId="20" borderId="17" xfId="12" applyFont="1" applyFill="1" applyBorder="1" applyAlignment="1">
      <alignment horizontal="center" vertical="center" wrapText="1"/>
    </xf>
    <xf numFmtId="0" fontId="24" fillId="0" borderId="17" xfId="12" applyFont="1" applyBorder="1" applyAlignment="1">
      <alignment horizontal="center" vertical="center"/>
    </xf>
    <xf numFmtId="0" fontId="24" fillId="0" borderId="21" xfId="12" applyFont="1" applyBorder="1" applyAlignment="1">
      <alignment horizontal="center" vertical="center"/>
    </xf>
    <xf numFmtId="14" fontId="2" fillId="0" borderId="3" xfId="12" applyNumberFormat="1" applyFont="1" applyBorder="1" applyAlignment="1">
      <alignment horizontal="center" vertical="center"/>
    </xf>
    <xf numFmtId="14" fontId="2" fillId="0" borderId="4" xfId="12" applyNumberFormat="1" applyFont="1" applyBorder="1" applyAlignment="1">
      <alignment horizontal="center" vertical="center"/>
    </xf>
    <xf numFmtId="0" fontId="35" fillId="0" borderId="40" xfId="12" applyFont="1" applyBorder="1" applyAlignment="1">
      <alignment horizontal="center" vertical="center"/>
    </xf>
    <xf numFmtId="0" fontId="35" fillId="0" borderId="21" xfId="12" applyFont="1" applyBorder="1" applyAlignment="1">
      <alignment horizontal="center" vertical="center"/>
    </xf>
    <xf numFmtId="0" fontId="35" fillId="0" borderId="0" xfId="12" applyFont="1" applyAlignment="1">
      <alignment horizontal="center" vertical="center"/>
    </xf>
    <xf numFmtId="0" fontId="35" fillId="0" borderId="14" xfId="12" applyFont="1" applyBorder="1" applyAlignment="1">
      <alignment horizontal="center" vertical="center"/>
    </xf>
    <xf numFmtId="49" fontId="22" fillId="0" borderId="11" xfId="12" applyNumberFormat="1" applyFont="1" applyBorder="1" applyAlignment="1">
      <alignment horizontal="center" vertical="center" shrinkToFit="1"/>
    </xf>
    <xf numFmtId="49" fontId="22" fillId="0" borderId="37" xfId="12" applyNumberFormat="1" applyFont="1" applyBorder="1" applyAlignment="1">
      <alignment horizontal="center" vertical="center" shrinkToFit="1"/>
    </xf>
    <xf numFmtId="0" fontId="2" fillId="21" borderId="17" xfId="12" applyFont="1" applyFill="1" applyBorder="1" applyAlignment="1">
      <alignment horizontal="center" vertical="center" wrapText="1"/>
    </xf>
    <xf numFmtId="0" fontId="2" fillId="21" borderId="22" xfId="12" applyFont="1" applyFill="1" applyBorder="1" applyAlignment="1">
      <alignment horizontal="center" vertical="center" wrapText="1"/>
    </xf>
    <xf numFmtId="0" fontId="35" fillId="0" borderId="48" xfId="12" applyFont="1" applyBorder="1" applyAlignment="1">
      <alignment horizontal="center" vertical="center"/>
    </xf>
    <xf numFmtId="0" fontId="35" fillId="0" borderId="49" xfId="12" applyFont="1" applyBorder="1" applyAlignment="1">
      <alignment horizontal="center" vertical="center"/>
    </xf>
    <xf numFmtId="0" fontId="35" fillId="0" borderId="50" xfId="12" applyFont="1" applyBorder="1" applyAlignment="1">
      <alignment horizontal="center" vertical="center"/>
    </xf>
    <xf numFmtId="0" fontId="35" fillId="0" borderId="41" xfId="12" applyFont="1" applyBorder="1" applyAlignment="1">
      <alignment horizontal="center" vertical="center"/>
    </xf>
    <xf numFmtId="0" fontId="35" fillId="0" borderId="36" xfId="12" applyFont="1" applyBorder="1" applyAlignment="1">
      <alignment horizontal="center" vertical="center"/>
    </xf>
    <xf numFmtId="0" fontId="35" fillId="0" borderId="42" xfId="12" applyFont="1" applyBorder="1" applyAlignment="1">
      <alignment horizontal="center" vertical="center"/>
    </xf>
    <xf numFmtId="0" fontId="19" fillId="7" borderId="17" xfId="12" applyFont="1" applyFill="1" applyBorder="1" applyAlignment="1">
      <alignment horizontal="center" vertical="center" wrapText="1"/>
    </xf>
    <xf numFmtId="0" fontId="19" fillId="7" borderId="15" xfId="12" applyFont="1" applyFill="1" applyBorder="1" applyAlignment="1">
      <alignment horizontal="center" vertical="center" wrapText="1"/>
    </xf>
    <xf numFmtId="0" fontId="19" fillId="7" borderId="16" xfId="12" applyFont="1" applyFill="1" applyBorder="1" applyAlignment="1">
      <alignment horizontal="center" vertical="center" wrapText="1"/>
    </xf>
    <xf numFmtId="0" fontId="19" fillId="7" borderId="22" xfId="12" applyFont="1" applyFill="1" applyBorder="1" applyAlignment="1">
      <alignment horizontal="center" vertical="center" wrapText="1"/>
    </xf>
    <xf numFmtId="0" fontId="19" fillId="7" borderId="23" xfId="12" applyFont="1" applyFill="1" applyBorder="1" applyAlignment="1">
      <alignment horizontal="center" vertical="center" wrapText="1"/>
    </xf>
    <xf numFmtId="0" fontId="19" fillId="7" borderId="24" xfId="12" applyFont="1" applyFill="1" applyBorder="1" applyAlignment="1">
      <alignment horizontal="center" vertical="center" wrapText="1"/>
    </xf>
    <xf numFmtId="0" fontId="44" fillId="7" borderId="17" xfId="12" applyFont="1" applyFill="1" applyBorder="1" applyAlignment="1">
      <alignment horizontal="center" vertical="center" wrapText="1"/>
    </xf>
    <xf numFmtId="0" fontId="44" fillId="7" borderId="15" xfId="12" applyFont="1" applyFill="1" applyBorder="1" applyAlignment="1">
      <alignment horizontal="center" vertical="center" wrapText="1"/>
    </xf>
    <xf numFmtId="0" fontId="44" fillId="7" borderId="22" xfId="12" applyFont="1" applyFill="1" applyBorder="1" applyAlignment="1">
      <alignment horizontal="center" vertical="center" wrapText="1"/>
    </xf>
    <xf numFmtId="0" fontId="44" fillId="7" borderId="23" xfId="12" applyFont="1" applyFill="1" applyBorder="1" applyAlignment="1">
      <alignment horizontal="center" vertical="center" wrapText="1"/>
    </xf>
    <xf numFmtId="0" fontId="44" fillId="7" borderId="16" xfId="12" applyFont="1" applyFill="1" applyBorder="1" applyAlignment="1">
      <alignment horizontal="center" vertical="center" wrapText="1"/>
    </xf>
    <xf numFmtId="0" fontId="44" fillId="7" borderId="24" xfId="12" applyFont="1" applyFill="1" applyBorder="1" applyAlignment="1">
      <alignment horizontal="center" vertical="center" wrapText="1"/>
    </xf>
    <xf numFmtId="0" fontId="66" fillId="7" borderId="17" xfId="17" applyFont="1" applyFill="1" applyBorder="1" applyAlignment="1">
      <alignment horizontal="center" vertical="center" wrapText="1"/>
    </xf>
    <xf numFmtId="0" fontId="66" fillId="7" borderId="15" xfId="17" applyFont="1" applyFill="1" applyBorder="1" applyAlignment="1">
      <alignment horizontal="center" vertical="center" wrapText="1"/>
    </xf>
    <xf numFmtId="0" fontId="66" fillId="7" borderId="22" xfId="17" applyFont="1" applyFill="1" applyBorder="1" applyAlignment="1">
      <alignment horizontal="center" vertical="center" wrapText="1"/>
    </xf>
    <xf numFmtId="0" fontId="66" fillId="7" borderId="23" xfId="17" applyFont="1" applyFill="1" applyBorder="1" applyAlignment="1">
      <alignment horizontal="center" vertical="center" wrapText="1"/>
    </xf>
    <xf numFmtId="0" fontId="66" fillId="7" borderId="16" xfId="17" applyFont="1" applyFill="1" applyBorder="1" applyAlignment="1">
      <alignment horizontal="center" vertical="center" wrapText="1"/>
    </xf>
    <xf numFmtId="0" fontId="66" fillId="7" borderId="24" xfId="17" applyFont="1" applyFill="1" applyBorder="1" applyAlignment="1">
      <alignment horizontal="center" vertical="center" wrapText="1"/>
    </xf>
    <xf numFmtId="0" fontId="53" fillId="7" borderId="17" xfId="17" applyFont="1" applyFill="1" applyBorder="1" applyAlignment="1">
      <alignment horizontal="center" vertical="center" wrapText="1"/>
    </xf>
    <xf numFmtId="0" fontId="53" fillId="7" borderId="15" xfId="17" applyFont="1" applyFill="1" applyBorder="1" applyAlignment="1">
      <alignment horizontal="center" vertical="center" wrapText="1"/>
    </xf>
    <xf numFmtId="0" fontId="53" fillId="7" borderId="22" xfId="17" applyFont="1" applyFill="1" applyBorder="1" applyAlignment="1">
      <alignment horizontal="center" vertical="center" wrapText="1"/>
    </xf>
    <xf numFmtId="0" fontId="53" fillId="7" borderId="23" xfId="17" applyFont="1" applyFill="1" applyBorder="1" applyAlignment="1">
      <alignment horizontal="center" vertical="center" wrapText="1"/>
    </xf>
    <xf numFmtId="0" fontId="53" fillId="7" borderId="16" xfId="17" applyFont="1" applyFill="1" applyBorder="1" applyAlignment="1">
      <alignment horizontal="center" vertical="center" wrapText="1"/>
    </xf>
    <xf numFmtId="0" fontId="53" fillId="7" borderId="24" xfId="17" applyFont="1" applyFill="1" applyBorder="1" applyAlignment="1">
      <alignment horizontal="center" vertical="center" wrapText="1"/>
    </xf>
    <xf numFmtId="0" fontId="2" fillId="0" borderId="5" xfId="12" applyFont="1" applyBorder="1" applyAlignment="1">
      <alignment horizontal="center" vertical="center"/>
    </xf>
    <xf numFmtId="0" fontId="2" fillId="0" borderId="6" xfId="12" applyFont="1" applyBorder="1" applyAlignment="1">
      <alignment horizontal="center" vertical="center"/>
    </xf>
    <xf numFmtId="0" fontId="2" fillId="0" borderId="7" xfId="12" applyFont="1" applyBorder="1" applyAlignment="1">
      <alignment horizontal="center" vertical="center"/>
    </xf>
    <xf numFmtId="14" fontId="30" fillId="0" borderId="2" xfId="7" applyNumberFormat="1" applyFont="1" applyBorder="1" applyAlignment="1">
      <alignment horizontal="center" vertical="center"/>
    </xf>
    <xf numFmtId="14" fontId="30" fillId="0" borderId="3" xfId="7" applyNumberFormat="1" applyFont="1" applyBorder="1" applyAlignment="1">
      <alignment horizontal="center" vertical="center"/>
    </xf>
    <xf numFmtId="14" fontId="30" fillId="0" borderId="4" xfId="7" applyNumberFormat="1" applyFont="1" applyBorder="1" applyAlignment="1">
      <alignment horizontal="center" vertical="center"/>
    </xf>
    <xf numFmtId="0" fontId="35" fillId="0" borderId="17" xfId="12" applyFont="1" applyBorder="1" applyAlignment="1">
      <alignment horizontal="center" vertical="center"/>
    </xf>
    <xf numFmtId="0" fontId="35" fillId="0" borderId="15" xfId="12" applyFont="1" applyBorder="1" applyAlignment="1">
      <alignment horizontal="center" vertical="center"/>
    </xf>
    <xf numFmtId="0" fontId="35" fillId="0" borderId="16" xfId="12" applyFont="1" applyBorder="1" applyAlignment="1">
      <alignment horizontal="center" vertical="center"/>
    </xf>
    <xf numFmtId="0" fontId="35" fillId="0" borderId="22" xfId="12" applyFont="1" applyBorder="1" applyAlignment="1">
      <alignment horizontal="center" vertical="center"/>
    </xf>
    <xf numFmtId="0" fontId="35" fillId="0" borderId="23" xfId="12" applyFont="1" applyBorder="1" applyAlignment="1">
      <alignment horizontal="center" vertical="center"/>
    </xf>
    <xf numFmtId="0" fontId="35" fillId="0" borderId="20" xfId="12" applyFont="1" applyBorder="1" applyAlignment="1">
      <alignment horizontal="center" vertical="center"/>
    </xf>
    <xf numFmtId="0" fontId="9" fillId="14" borderId="17" xfId="7" applyFont="1" applyFill="1" applyBorder="1" applyAlignment="1">
      <alignment horizontal="center" vertical="center" wrapText="1"/>
    </xf>
    <xf numFmtId="0" fontId="9" fillId="14" borderId="15" xfId="7" applyFont="1" applyFill="1" applyBorder="1" applyAlignment="1">
      <alignment horizontal="center" vertical="center" wrapText="1"/>
    </xf>
    <xf numFmtId="0" fontId="9" fillId="14" borderId="16" xfId="7" applyFont="1" applyFill="1" applyBorder="1" applyAlignment="1">
      <alignment horizontal="center" vertical="center" wrapText="1"/>
    </xf>
    <xf numFmtId="0" fontId="9" fillId="14" borderId="22" xfId="7" applyFont="1" applyFill="1" applyBorder="1" applyAlignment="1">
      <alignment horizontal="center" vertical="center" wrapText="1"/>
    </xf>
    <xf numFmtId="0" fontId="9" fillId="14" borderId="23" xfId="7" applyFont="1" applyFill="1" applyBorder="1" applyAlignment="1">
      <alignment horizontal="center" vertical="center" wrapText="1"/>
    </xf>
    <xf numFmtId="0" fontId="9" fillId="14" borderId="24" xfId="7" applyFont="1" applyFill="1" applyBorder="1" applyAlignment="1">
      <alignment horizontal="center" vertical="center" wrapText="1"/>
    </xf>
    <xf numFmtId="0" fontId="9" fillId="14" borderId="21" xfId="7" applyFont="1" applyFill="1" applyBorder="1" applyAlignment="1">
      <alignment horizontal="center" vertical="center" wrapText="1"/>
    </xf>
    <xf numFmtId="0" fontId="9" fillId="14" borderId="0" xfId="7" applyFont="1" applyFill="1" applyAlignment="1">
      <alignment horizontal="center" vertical="center" wrapText="1"/>
    </xf>
    <xf numFmtId="0" fontId="9" fillId="14" borderId="14" xfId="7" applyFont="1" applyFill="1" applyBorder="1" applyAlignment="1">
      <alignment horizontal="center" vertical="center" wrapText="1"/>
    </xf>
    <xf numFmtId="0" fontId="9" fillId="14" borderId="10" xfId="7" applyFont="1" applyFill="1" applyBorder="1" applyAlignment="1">
      <alignment horizontal="center" vertical="center" wrapText="1"/>
    </xf>
    <xf numFmtId="0" fontId="9" fillId="14" borderId="12" xfId="7" applyFont="1" applyFill="1" applyBorder="1" applyAlignment="1">
      <alignment horizontal="center" vertical="center" wrapText="1"/>
    </xf>
    <xf numFmtId="0" fontId="9" fillId="14" borderId="1" xfId="7" applyFont="1" applyFill="1" applyBorder="1" applyAlignment="1">
      <alignment horizontal="center" vertical="center" wrapText="1"/>
    </xf>
    <xf numFmtId="0" fontId="9" fillId="14" borderId="4" xfId="7" applyFont="1" applyFill="1" applyBorder="1" applyAlignment="1">
      <alignment horizontal="center" vertical="center" wrapText="1"/>
    </xf>
    <xf numFmtId="0" fontId="1" fillId="0" borderId="22" xfId="12" applyBorder="1" applyAlignment="1">
      <alignment horizontal="center"/>
    </xf>
    <xf numFmtId="0" fontId="1" fillId="0" borderId="23" xfId="12" applyBorder="1" applyAlignment="1">
      <alignment horizontal="center"/>
    </xf>
    <xf numFmtId="0" fontId="1" fillId="0" borderId="24" xfId="12" applyBorder="1" applyAlignment="1">
      <alignment horizontal="center"/>
    </xf>
    <xf numFmtId="0" fontId="9" fillId="14" borderId="31" xfId="7" applyFont="1" applyFill="1" applyBorder="1" applyAlignment="1">
      <alignment horizontal="center" vertical="center" wrapText="1"/>
    </xf>
    <xf numFmtId="0" fontId="9" fillId="14" borderId="18" xfId="7" applyFont="1" applyFill="1" applyBorder="1" applyAlignment="1">
      <alignment horizontal="center" vertical="center" wrapText="1"/>
    </xf>
    <xf numFmtId="0" fontId="9" fillId="14" borderId="19" xfId="7" applyFont="1" applyFill="1" applyBorder="1" applyAlignment="1">
      <alignment horizontal="center" vertical="center" wrapText="1"/>
    </xf>
    <xf numFmtId="0" fontId="9" fillId="14" borderId="35" xfId="7" applyFont="1" applyFill="1" applyBorder="1" applyAlignment="1">
      <alignment horizontal="center" vertical="center" wrapText="1"/>
    </xf>
    <xf numFmtId="0" fontId="9" fillId="14" borderId="27" xfId="7" applyFont="1" applyFill="1" applyBorder="1" applyAlignment="1">
      <alignment horizontal="center" vertical="center" wrapText="1"/>
    </xf>
    <xf numFmtId="0" fontId="9" fillId="14" borderId="28" xfId="7" applyFont="1" applyFill="1" applyBorder="1" applyAlignment="1">
      <alignment horizontal="center" vertical="center" wrapText="1"/>
    </xf>
    <xf numFmtId="0" fontId="23" fillId="20" borderId="17" xfId="12" applyFont="1" applyFill="1" applyBorder="1" applyAlignment="1">
      <alignment horizontal="center" vertical="center" wrapText="1"/>
    </xf>
    <xf numFmtId="0" fontId="23" fillId="20" borderId="15" xfId="12" applyFont="1" applyFill="1" applyBorder="1" applyAlignment="1">
      <alignment horizontal="center" vertical="center" wrapText="1"/>
    </xf>
    <xf numFmtId="0" fontId="23" fillId="20" borderId="16" xfId="12" applyFont="1" applyFill="1" applyBorder="1" applyAlignment="1">
      <alignment horizontal="center" vertical="center" wrapText="1"/>
    </xf>
    <xf numFmtId="0" fontId="23" fillId="20" borderId="22" xfId="12" applyFont="1" applyFill="1" applyBorder="1" applyAlignment="1">
      <alignment horizontal="center" vertical="center" wrapText="1"/>
    </xf>
    <xf numFmtId="0" fontId="23" fillId="20" borderId="23" xfId="12" applyFont="1" applyFill="1" applyBorder="1" applyAlignment="1">
      <alignment horizontal="center" vertical="center" wrapText="1"/>
    </xf>
    <xf numFmtId="0" fontId="23" fillId="20" borderId="24" xfId="12" applyFont="1" applyFill="1" applyBorder="1" applyAlignment="1">
      <alignment horizontal="center" vertical="center" wrapText="1"/>
    </xf>
    <xf numFmtId="0" fontId="0" fillId="20" borderId="17" xfId="12" applyFont="1" applyFill="1" applyBorder="1" applyAlignment="1">
      <alignment horizontal="center" vertical="center" wrapText="1"/>
    </xf>
    <xf numFmtId="0" fontId="1" fillId="20" borderId="15" xfId="12" applyFill="1" applyBorder="1" applyAlignment="1">
      <alignment horizontal="center" vertical="center" wrapText="1"/>
    </xf>
    <xf numFmtId="0" fontId="1" fillId="20" borderId="16" xfId="12" applyFill="1" applyBorder="1" applyAlignment="1">
      <alignment horizontal="center" vertical="center" wrapText="1"/>
    </xf>
    <xf numFmtId="0" fontId="1" fillId="20" borderId="22" xfId="12" applyFill="1" applyBorder="1" applyAlignment="1">
      <alignment horizontal="center" vertical="center" wrapText="1"/>
    </xf>
    <xf numFmtId="0" fontId="1" fillId="20" borderId="23" xfId="12" applyFill="1" applyBorder="1" applyAlignment="1">
      <alignment horizontal="center" vertical="center" wrapText="1"/>
    </xf>
    <xf numFmtId="0" fontId="1" fillId="20" borderId="24" xfId="12" applyFill="1" applyBorder="1" applyAlignment="1">
      <alignment horizontal="center" vertical="center" wrapText="1"/>
    </xf>
    <xf numFmtId="0" fontId="35" fillId="0" borderId="39" xfId="12" applyFont="1" applyBorder="1" applyAlignment="1">
      <alignment horizontal="center" vertical="center"/>
    </xf>
    <xf numFmtId="0" fontId="0" fillId="20" borderId="15" xfId="12" applyFont="1" applyFill="1" applyBorder="1" applyAlignment="1">
      <alignment horizontal="center" vertical="center" wrapText="1"/>
    </xf>
    <xf numFmtId="0" fontId="0" fillId="20" borderId="16" xfId="12" applyFont="1" applyFill="1" applyBorder="1" applyAlignment="1">
      <alignment horizontal="center" vertical="center" wrapText="1"/>
    </xf>
    <xf numFmtId="0" fontId="0" fillId="20" borderId="22" xfId="12" applyFont="1" applyFill="1" applyBorder="1" applyAlignment="1">
      <alignment horizontal="center" vertical="center" wrapText="1"/>
    </xf>
    <xf numFmtId="0" fontId="0" fillId="20" borderId="23" xfId="12" applyFont="1" applyFill="1" applyBorder="1" applyAlignment="1">
      <alignment horizontal="center" vertical="center" wrapText="1"/>
    </xf>
    <xf numFmtId="0" fontId="0" fillId="20" borderId="24" xfId="12" applyFont="1" applyFill="1" applyBorder="1" applyAlignment="1">
      <alignment horizontal="center" vertical="center" wrapText="1"/>
    </xf>
    <xf numFmtId="0" fontId="2" fillId="0" borderId="51" xfId="12" applyFont="1" applyBorder="1" applyAlignment="1">
      <alignment horizontal="center" vertical="center"/>
    </xf>
    <xf numFmtId="0" fontId="2" fillId="0" borderId="25" xfId="12" applyFont="1" applyBorder="1" applyAlignment="1">
      <alignment horizontal="center" vertical="center"/>
    </xf>
    <xf numFmtId="0" fontId="21" fillId="0" borderId="2" xfId="12" applyFont="1" applyBorder="1" applyAlignment="1">
      <alignment horizontal="center" vertical="center"/>
    </xf>
    <xf numFmtId="0" fontId="21" fillId="0" borderId="25" xfId="12" applyFont="1" applyBorder="1" applyAlignment="1">
      <alignment horizontal="center" vertical="center"/>
    </xf>
    <xf numFmtId="0" fontId="21" fillId="20" borderId="17" xfId="12" applyFont="1" applyFill="1" applyBorder="1" applyAlignment="1">
      <alignment horizontal="center" vertical="center" wrapText="1"/>
    </xf>
    <xf numFmtId="0" fontId="21" fillId="20" borderId="15" xfId="12" applyFont="1" applyFill="1" applyBorder="1" applyAlignment="1">
      <alignment horizontal="center" vertical="center" wrapText="1"/>
    </xf>
    <xf numFmtId="0" fontId="21" fillId="20" borderId="16" xfId="12" applyFont="1" applyFill="1" applyBorder="1" applyAlignment="1">
      <alignment horizontal="center" vertical="center" wrapText="1"/>
    </xf>
    <xf numFmtId="0" fontId="21" fillId="20" borderId="22" xfId="12" applyFont="1" applyFill="1" applyBorder="1" applyAlignment="1">
      <alignment horizontal="center" vertical="center" wrapText="1"/>
    </xf>
    <xf numFmtId="0" fontId="21" fillId="20" borderId="23" xfId="12" applyFont="1" applyFill="1" applyBorder="1" applyAlignment="1">
      <alignment horizontal="center" vertical="center" wrapText="1"/>
    </xf>
    <xf numFmtId="0" fontId="21" fillId="20" borderId="24" xfId="12" applyFont="1" applyFill="1" applyBorder="1" applyAlignment="1">
      <alignment horizontal="center" vertical="center" wrapText="1"/>
    </xf>
    <xf numFmtId="0" fontId="2" fillId="20" borderId="17" xfId="12" applyFont="1" applyFill="1" applyBorder="1" applyAlignment="1">
      <alignment horizontal="center" vertical="center" wrapText="1"/>
    </xf>
    <xf numFmtId="0" fontId="2" fillId="20" borderId="15" xfId="12" applyFont="1" applyFill="1" applyBorder="1" applyAlignment="1">
      <alignment horizontal="center" vertical="center" wrapText="1"/>
    </xf>
    <xf numFmtId="0" fontId="2" fillId="20" borderId="16" xfId="12" applyFont="1" applyFill="1" applyBorder="1" applyAlignment="1">
      <alignment horizontal="center" vertical="center" wrapText="1"/>
    </xf>
    <xf numFmtId="0" fontId="2" fillId="20" borderId="22" xfId="12" applyFont="1" applyFill="1" applyBorder="1" applyAlignment="1">
      <alignment horizontal="center" vertical="center" wrapText="1"/>
    </xf>
    <xf numFmtId="0" fontId="2" fillId="20" borderId="23" xfId="12" applyFont="1" applyFill="1" applyBorder="1" applyAlignment="1">
      <alignment horizontal="center" vertical="center" wrapText="1"/>
    </xf>
    <xf numFmtId="0" fontId="2" fillId="20" borderId="24" xfId="12" applyFont="1" applyFill="1" applyBorder="1" applyAlignment="1">
      <alignment horizontal="center" vertical="center" wrapText="1"/>
    </xf>
    <xf numFmtId="0" fontId="61" fillId="0" borderId="40" xfId="12" applyFont="1" applyBorder="1" applyAlignment="1">
      <alignment horizontal="center" vertical="center"/>
    </xf>
    <xf numFmtId="0" fontId="61" fillId="0" borderId="6" xfId="12" applyFont="1" applyBorder="1" applyAlignment="1">
      <alignment horizontal="center" vertical="center"/>
    </xf>
    <xf numFmtId="0" fontId="61" fillId="0" borderId="7" xfId="12" applyFont="1" applyBorder="1" applyAlignment="1">
      <alignment horizontal="center" vertical="center"/>
    </xf>
    <xf numFmtId="0" fontId="61" fillId="0" borderId="39" xfId="12" applyFont="1" applyBorder="1" applyAlignment="1">
      <alignment horizontal="center" vertical="center"/>
    </xf>
    <xf numFmtId="0" fontId="61" fillId="0" borderId="9" xfId="12" applyFont="1" applyBorder="1" applyAlignment="1">
      <alignment horizontal="center" vertical="center"/>
    </xf>
    <xf numFmtId="0" fontId="61" fillId="0" borderId="10" xfId="12" applyFont="1" applyBorder="1" applyAlignment="1">
      <alignment horizontal="center" vertical="center"/>
    </xf>
    <xf numFmtId="49" fontId="62" fillId="0" borderId="1" xfId="12" applyNumberFormat="1" applyFont="1" applyBorder="1" applyAlignment="1">
      <alignment horizontal="center" vertical="center" shrinkToFit="1"/>
    </xf>
    <xf numFmtId="49" fontId="62" fillId="0" borderId="26" xfId="12" applyNumberFormat="1" applyFont="1" applyBorder="1" applyAlignment="1">
      <alignment horizontal="center" vertical="center" shrinkToFit="1"/>
    </xf>
    <xf numFmtId="0" fontId="63" fillId="0" borderId="21" xfId="12" applyFont="1" applyBorder="1" applyAlignment="1">
      <alignment horizontal="center" vertical="center"/>
    </xf>
    <xf numFmtId="0" fontId="63" fillId="0" borderId="0" xfId="12" applyFont="1" applyAlignment="1">
      <alignment horizontal="center" vertical="center"/>
    </xf>
    <xf numFmtId="0" fontId="63" fillId="0" borderId="20" xfId="12" applyFont="1" applyBorder="1" applyAlignment="1">
      <alignment horizontal="center" vertical="center"/>
    </xf>
    <xf numFmtId="0" fontId="2" fillId="21" borderId="15" xfId="12" applyFont="1" applyFill="1" applyBorder="1" applyAlignment="1">
      <alignment horizontal="center" vertical="center" wrapText="1"/>
    </xf>
    <xf numFmtId="0" fontId="2" fillId="21" borderId="16" xfId="12" applyFont="1" applyFill="1" applyBorder="1" applyAlignment="1">
      <alignment horizontal="center" vertical="center" wrapText="1"/>
    </xf>
    <xf numFmtId="0" fontId="2" fillId="21" borderId="23" xfId="12" applyFont="1" applyFill="1" applyBorder="1" applyAlignment="1">
      <alignment horizontal="center" vertical="center" wrapText="1"/>
    </xf>
    <xf numFmtId="0" fontId="2" fillId="21" borderId="24" xfId="12" applyFont="1" applyFill="1" applyBorder="1" applyAlignment="1">
      <alignment horizontal="center" vertical="center" wrapText="1"/>
    </xf>
    <xf numFmtId="0" fontId="63" fillId="0" borderId="17" xfId="12" applyFont="1" applyBorder="1" applyAlignment="1">
      <alignment horizontal="center" vertical="center"/>
    </xf>
    <xf numFmtId="0" fontId="63" fillId="0" borderId="15" xfId="12" applyFont="1" applyBorder="1" applyAlignment="1">
      <alignment horizontal="center" vertical="center"/>
    </xf>
    <xf numFmtId="0" fontId="63" fillId="0" borderId="16" xfId="12" applyFont="1" applyBorder="1" applyAlignment="1">
      <alignment horizontal="center" vertical="center"/>
    </xf>
    <xf numFmtId="0" fontId="63" fillId="0" borderId="22" xfId="12" applyFont="1" applyBorder="1" applyAlignment="1">
      <alignment horizontal="center" vertical="center"/>
    </xf>
    <xf numFmtId="0" fontId="63" fillId="0" borderId="23" xfId="12" applyFont="1" applyBorder="1" applyAlignment="1">
      <alignment horizontal="center" vertical="center"/>
    </xf>
    <xf numFmtId="0" fontId="63" fillId="0" borderId="24" xfId="12" applyFont="1" applyBorder="1" applyAlignment="1">
      <alignment horizontal="center" vertical="center"/>
    </xf>
    <xf numFmtId="0" fontId="0" fillId="21" borderId="41" xfId="12" applyFont="1" applyFill="1" applyBorder="1" applyAlignment="1">
      <alignment horizontal="center" vertical="center" wrapText="1"/>
    </xf>
    <xf numFmtId="0" fontId="0" fillId="21" borderId="36" xfId="12" applyFont="1" applyFill="1" applyBorder="1" applyAlignment="1">
      <alignment horizontal="center" vertical="center" wrapText="1"/>
    </xf>
    <xf numFmtId="0" fontId="0" fillId="21" borderId="42" xfId="12" applyFont="1" applyFill="1" applyBorder="1" applyAlignment="1">
      <alignment horizontal="center" vertical="center" wrapText="1"/>
    </xf>
    <xf numFmtId="0" fontId="2" fillId="21" borderId="62" xfId="12" applyFont="1" applyFill="1" applyBorder="1" applyAlignment="1">
      <alignment horizontal="center" vertical="center" wrapText="1"/>
    </xf>
    <xf numFmtId="0" fontId="2" fillId="21" borderId="60" xfId="12" applyFont="1" applyFill="1" applyBorder="1" applyAlignment="1">
      <alignment horizontal="center" vertical="center" wrapText="1"/>
    </xf>
    <xf numFmtId="0" fontId="2" fillId="21" borderId="61" xfId="12" applyFont="1" applyFill="1" applyBorder="1" applyAlignment="1">
      <alignment horizontal="center" vertical="center" wrapText="1"/>
    </xf>
    <xf numFmtId="0" fontId="2" fillId="21" borderId="41" xfId="12" applyFont="1" applyFill="1" applyBorder="1" applyAlignment="1">
      <alignment horizontal="center" vertical="center" wrapText="1"/>
    </xf>
    <xf numFmtId="0" fontId="2" fillId="21" borderId="36" xfId="12" applyFont="1" applyFill="1" applyBorder="1" applyAlignment="1">
      <alignment horizontal="center" vertical="center" wrapText="1"/>
    </xf>
    <xf numFmtId="0" fontId="2" fillId="21" borderId="42" xfId="12" applyFont="1" applyFill="1" applyBorder="1" applyAlignment="1">
      <alignment horizontal="center" vertical="center" wrapText="1"/>
    </xf>
    <xf numFmtId="0" fontId="1" fillId="21" borderId="36" xfId="12" applyFill="1" applyBorder="1" applyAlignment="1">
      <alignment horizontal="center" vertical="center" wrapText="1"/>
    </xf>
    <xf numFmtId="0" fontId="1" fillId="21" borderId="42" xfId="12" applyFill="1" applyBorder="1" applyAlignment="1">
      <alignment horizontal="center" vertical="center" wrapText="1"/>
    </xf>
    <xf numFmtId="0" fontId="0" fillId="21" borderId="17" xfId="12" applyFont="1" applyFill="1" applyBorder="1" applyAlignment="1">
      <alignment horizontal="center" vertical="center" wrapText="1"/>
    </xf>
    <xf numFmtId="0" fontId="0" fillId="21" borderId="15" xfId="12" applyFont="1" applyFill="1" applyBorder="1" applyAlignment="1">
      <alignment horizontal="center" vertical="center" wrapText="1"/>
    </xf>
    <xf numFmtId="0" fontId="0" fillId="21" borderId="22" xfId="12" applyFont="1" applyFill="1" applyBorder="1" applyAlignment="1">
      <alignment horizontal="center" vertical="center" wrapText="1"/>
    </xf>
    <xf numFmtId="0" fontId="0" fillId="21" borderId="23" xfId="12" applyFont="1" applyFill="1" applyBorder="1" applyAlignment="1">
      <alignment horizontal="center" vertical="center" wrapText="1"/>
    </xf>
    <xf numFmtId="0" fontId="23" fillId="21" borderId="17" xfId="12" applyFont="1" applyFill="1" applyBorder="1" applyAlignment="1">
      <alignment horizontal="center" vertical="center" wrapText="1"/>
    </xf>
    <xf numFmtId="0" fontId="23" fillId="21" borderId="15" xfId="12" applyFont="1" applyFill="1" applyBorder="1" applyAlignment="1">
      <alignment horizontal="center" vertical="center" wrapText="1"/>
    </xf>
    <xf numFmtId="0" fontId="23" fillId="21" borderId="16" xfId="12" applyFont="1" applyFill="1" applyBorder="1" applyAlignment="1">
      <alignment horizontal="center" vertical="center" wrapText="1"/>
    </xf>
    <xf numFmtId="0" fontId="23" fillId="21" borderId="22" xfId="12" applyFont="1" applyFill="1" applyBorder="1" applyAlignment="1">
      <alignment horizontal="center" vertical="center" wrapText="1"/>
    </xf>
    <xf numFmtId="0" fontId="23" fillId="21" borderId="23" xfId="12" applyFont="1" applyFill="1" applyBorder="1" applyAlignment="1">
      <alignment horizontal="center" vertical="center" wrapText="1"/>
    </xf>
    <xf numFmtId="0" fontId="23" fillId="21" borderId="24" xfId="12" applyFont="1" applyFill="1" applyBorder="1" applyAlignment="1">
      <alignment horizontal="center" vertical="center" wrapText="1"/>
    </xf>
    <xf numFmtId="0" fontId="1" fillId="21" borderId="15" xfId="12" applyFill="1" applyBorder="1" applyAlignment="1">
      <alignment horizontal="center" vertical="center" wrapText="1"/>
    </xf>
    <xf numFmtId="0" fontId="1" fillId="21" borderId="16" xfId="12" applyFill="1" applyBorder="1" applyAlignment="1">
      <alignment horizontal="center" vertical="center" wrapText="1"/>
    </xf>
    <xf numFmtId="0" fontId="1" fillId="21" borderId="22" xfId="12" applyFill="1" applyBorder="1" applyAlignment="1">
      <alignment horizontal="center" vertical="center" wrapText="1"/>
    </xf>
    <xf numFmtId="0" fontId="1" fillId="21" borderId="23" xfId="12" applyFill="1" applyBorder="1" applyAlignment="1">
      <alignment horizontal="center" vertical="center" wrapText="1"/>
    </xf>
    <xf numFmtId="0" fontId="1" fillId="21" borderId="24" xfId="12" applyFill="1" applyBorder="1" applyAlignment="1">
      <alignment horizontal="center" vertical="center" wrapText="1"/>
    </xf>
    <xf numFmtId="0" fontId="6" fillId="18" borderId="1" xfId="2" applyFont="1" applyFill="1" applyBorder="1" applyAlignment="1">
      <alignment vertical="center" wrapText="1"/>
    </xf>
    <xf numFmtId="169" fontId="6" fillId="18" borderId="1" xfId="5" applyNumberFormat="1" applyFont="1" applyFill="1" applyBorder="1" applyAlignment="1">
      <alignment wrapText="1"/>
    </xf>
    <xf numFmtId="171" fontId="6" fillId="24" borderId="1" xfId="0" applyNumberFormat="1" applyFont="1" applyFill="1" applyBorder="1" applyAlignment="1">
      <alignment horizontal="right" wrapText="1"/>
    </xf>
    <xf numFmtId="169" fontId="6" fillId="18" borderId="1" xfId="0" applyNumberFormat="1" applyFont="1" applyFill="1" applyBorder="1" applyAlignment="1">
      <alignment horizontal="right" wrapText="1"/>
    </xf>
    <xf numFmtId="178" fontId="23" fillId="18" borderId="1" xfId="0" applyNumberFormat="1" applyFont="1" applyFill="1" applyBorder="1" applyAlignment="1">
      <alignment horizontal="center" wrapText="1"/>
    </xf>
    <xf numFmtId="0" fontId="4" fillId="18" borderId="1" xfId="0" applyFont="1" applyFill="1" applyBorder="1" applyAlignment="1">
      <alignment wrapText="1"/>
    </xf>
    <xf numFmtId="169" fontId="23" fillId="18" borderId="1" xfId="0" applyNumberFormat="1" applyFont="1" applyFill="1" applyBorder="1" applyAlignment="1">
      <alignment horizontal="right" vertical="center" wrapText="1"/>
    </xf>
    <xf numFmtId="38" fontId="6" fillId="18" borderId="1" xfId="2" applyNumberFormat="1" applyFont="1" applyFill="1" applyBorder="1" applyAlignment="1">
      <alignment horizontal="center" vertical="center" wrapText="1"/>
    </xf>
    <xf numFmtId="0" fontId="23" fillId="18" borderId="1" xfId="0" applyFont="1" applyFill="1" applyBorder="1" applyAlignment="1">
      <alignment horizontal="center" vertical="center" wrapText="1"/>
    </xf>
    <xf numFmtId="0" fontId="6" fillId="18" borderId="1" xfId="2" applyFont="1" applyFill="1" applyBorder="1" applyAlignment="1">
      <alignment horizontal="center" vertical="center" wrapText="1"/>
    </xf>
    <xf numFmtId="49" fontId="6" fillId="0" borderId="1" xfId="5" applyNumberFormat="1" applyFont="1" applyFill="1" applyBorder="1" applyAlignment="1">
      <alignment horizontal="right" vertical="center"/>
    </xf>
    <xf numFmtId="171" fontId="17" fillId="0" borderId="1" xfId="0" applyNumberFormat="1" applyFont="1" applyBorder="1" applyAlignment="1">
      <alignment horizontal="right" vertical="center" wrapText="1"/>
    </xf>
    <xf numFmtId="169" fontId="6" fillId="0" borderId="1" xfId="5" applyNumberFormat="1" applyFont="1" applyFill="1" applyBorder="1" applyAlignment="1">
      <alignment horizontal="right" vertical="center" wrapText="1"/>
    </xf>
    <xf numFmtId="175" fontId="6" fillId="0" borderId="1" xfId="5" applyNumberFormat="1" applyFont="1" applyFill="1" applyBorder="1" applyAlignment="1">
      <alignment wrapText="1"/>
    </xf>
    <xf numFmtId="49" fontId="6" fillId="0" borderId="1" xfId="5" applyNumberFormat="1" applyFont="1" applyFill="1" applyBorder="1" applyAlignment="1">
      <alignment horizontal="right"/>
    </xf>
    <xf numFmtId="171" fontId="17" fillId="0" borderId="1" xfId="0" applyNumberFormat="1" applyFont="1" applyBorder="1" applyAlignment="1">
      <alignment horizontal="right" wrapText="1"/>
    </xf>
    <xf numFmtId="175" fontId="6" fillId="0" borderId="1" xfId="5" applyNumberFormat="1" applyFont="1" applyFill="1" applyBorder="1" applyAlignment="1">
      <alignment horizontal="right" wrapText="1"/>
    </xf>
    <xf numFmtId="14" fontId="6" fillId="0" borderId="5" xfId="0" applyNumberFormat="1" applyFont="1" applyBorder="1" applyAlignment="1">
      <alignment horizontal="left" vertical="center" wrapText="1"/>
    </xf>
  </cellXfs>
  <cellStyles count="19">
    <cellStyle name="Hipervínculo" xfId="14" builtinId="8"/>
    <cellStyle name="Millares" xfId="11" builtinId="3"/>
    <cellStyle name="Millares 2" xfId="4" xr:uid="{00000000-0005-0000-0000-000002000000}"/>
    <cellStyle name="Millares 2 2" xfId="9" xr:uid="{00000000-0005-0000-0000-000003000000}"/>
    <cellStyle name="Millares 3" xfId="10" xr:uid="{00000000-0005-0000-0000-000004000000}"/>
    <cellStyle name="Moneda 2" xfId="5" xr:uid="{00000000-0005-0000-0000-000005000000}"/>
    <cellStyle name="Moneda 3" xfId="8" xr:uid="{00000000-0005-0000-0000-000006000000}"/>
    <cellStyle name="Normal" xfId="0" builtinId="0"/>
    <cellStyle name="Normal 14 2" xfId="15" xr:uid="{00000000-0005-0000-0000-000008000000}"/>
    <cellStyle name="Normal 15" xfId="12" xr:uid="{00000000-0005-0000-0000-000009000000}"/>
    <cellStyle name="Normal 2" xfId="3" xr:uid="{00000000-0005-0000-0000-00000A000000}"/>
    <cellStyle name="Normal 2 2 2" xfId="2" xr:uid="{00000000-0005-0000-0000-00000B000000}"/>
    <cellStyle name="Normal 2 4" xfId="18" xr:uid="{00000000-0005-0000-0000-00000C000000}"/>
    <cellStyle name="Normal 3" xfId="6" xr:uid="{00000000-0005-0000-0000-00000D000000}"/>
    <cellStyle name="Normal 3 2" xfId="17" xr:uid="{00000000-0005-0000-0000-00000E000000}"/>
    <cellStyle name="Normal 3 7" xfId="13" xr:uid="{00000000-0005-0000-0000-00000F000000}"/>
    <cellStyle name="Normal 3 9" xfId="7" xr:uid="{00000000-0005-0000-0000-000010000000}"/>
    <cellStyle name="Porcentaje" xfId="1" builtinId="5"/>
    <cellStyle name="Porcentaje 3" xfId="16" xr:uid="{00000000-0005-0000-0000-000012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D5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2.2</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C8AF-4948-B4BE-C3E85908FEE9}"/>
              </c:ext>
            </c:extLst>
          </c:dPt>
          <c:dPt>
            <c:idx val="2"/>
            <c:invertIfNegative val="0"/>
            <c:bubble3D val="0"/>
            <c:spPr>
              <a:solidFill>
                <a:srgbClr val="00B050"/>
              </a:solidFill>
              <a:ln>
                <a:solidFill>
                  <a:srgbClr val="00B050"/>
                </a:solidFill>
              </a:ln>
              <a:effectLst/>
            </c:spPr>
            <c:extLst>
              <c:ext xmlns:c16="http://schemas.microsoft.com/office/drawing/2014/chart" uri="{C3380CC4-5D6E-409C-BE32-E72D297353CC}">
                <c16:uniqueId val="{00000003-C8AF-4948-B4BE-C3E85908FE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(Formato!$F$239:$G$239,Formato!$H$239:$I$239)</c:f>
              <c:strCache>
                <c:ptCount val="3"/>
                <c:pt idx="0">
                  <c:v>Programado</c:v>
                </c:pt>
                <c:pt idx="2">
                  <c:v>Ejecutado</c:v>
                </c:pt>
              </c:strCache>
            </c:strRef>
          </c:cat>
          <c:val>
            <c:numRef>
              <c:f>(Formato!$F$240:$G$240,Formato!$H$240:$I$240)</c:f>
              <c:numCache>
                <c:formatCode>0%</c:formatCode>
                <c:ptCount val="4"/>
                <c:pt idx="0">
                  <c:v>1</c:v>
                </c:pt>
                <c:pt idx="2">
                  <c:v>1</c:v>
                </c:pt>
              </c:numCache>
            </c:numRef>
          </c:val>
          <c:extLst>
            <c:ext xmlns:c16="http://schemas.microsoft.com/office/drawing/2014/chart" uri="{C3380CC4-5D6E-409C-BE32-E72D297353CC}">
              <c16:uniqueId val="{00000004-C8AF-4948-B4BE-C3E85908FEE9}"/>
            </c:ext>
          </c:extLst>
        </c:ser>
        <c:dLbls>
          <c:dLblPos val="ctr"/>
          <c:showLegendKey val="0"/>
          <c:showVal val="1"/>
          <c:showCatName val="0"/>
          <c:showSerName val="0"/>
          <c:showPercent val="0"/>
          <c:showBubbleSize val="0"/>
        </c:dLbls>
        <c:gapWidth val="30"/>
        <c:overlap val="100"/>
        <c:axId val="-2030914224"/>
        <c:axId val="-2030912048"/>
      </c:barChart>
      <c:catAx>
        <c:axId val="-2030914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30912048"/>
        <c:crosses val="autoZero"/>
        <c:auto val="0"/>
        <c:lblAlgn val="ctr"/>
        <c:lblOffset val="100"/>
        <c:tickMarkSkip val="1"/>
        <c:noMultiLvlLbl val="0"/>
      </c:catAx>
      <c:valAx>
        <c:axId val="-2030912048"/>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30914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(Formato!$E$150:$F$150,Formato!$G$150:$H$150)</c:f>
              <c:strCache>
                <c:ptCount val="3"/>
                <c:pt idx="0">
                  <c:v>Programado</c:v>
                </c:pt>
                <c:pt idx="2">
                  <c:v>Ejecutado</c:v>
                </c:pt>
              </c:strCache>
            </c:strRef>
          </c:cat>
          <c:val>
            <c:numRef>
              <c:f>(Formato!$E$151:$F$151,Formato!$G$151:$H$151)</c:f>
              <c:numCache>
                <c:formatCode>0.00%</c:formatCode>
                <c:ptCount val="4"/>
                <c:pt idx="0">
                  <c:v>0.72419999999999995</c:v>
                </c:pt>
                <c:pt idx="2">
                  <c:v>0.84750000000000003</c:v>
                </c:pt>
              </c:numCache>
            </c:numRef>
          </c:val>
          <c:extLst>
            <c:ext xmlns:c16="http://schemas.microsoft.com/office/drawing/2014/chart" uri="{C3380CC4-5D6E-409C-BE32-E72D297353CC}">
              <c16:uniqueId val="{00000000-04E0-4E1C-8081-B30DBF2C2372}"/>
            </c:ext>
          </c:extLst>
        </c:ser>
        <c:dLbls>
          <c:dLblPos val="ctr"/>
          <c:showLegendKey val="0"/>
          <c:showVal val="1"/>
          <c:showCatName val="0"/>
          <c:showSerName val="0"/>
          <c:showPercent val="0"/>
          <c:showBubbleSize val="0"/>
        </c:dLbls>
        <c:gapWidth val="30"/>
        <c:overlap val="100"/>
        <c:axId val="-2030906064"/>
        <c:axId val="-2030909328"/>
      </c:barChart>
      <c:catAx>
        <c:axId val="-2030906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30909328"/>
        <c:crosses val="autoZero"/>
        <c:auto val="0"/>
        <c:lblAlgn val="ctr"/>
        <c:lblOffset val="100"/>
        <c:tickMarkSkip val="1"/>
        <c:noMultiLvlLbl val="0"/>
      </c:catAx>
      <c:valAx>
        <c:axId val="-2030909328"/>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30906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Lbls>
            <c:dLbl>
              <c:idx val="0"/>
              <c:layout>
                <c:manualLayout>
                  <c:x val="1.7912197961007098E-6"/>
                  <c:y val="-1.1261268826150219E-2"/>
                </c:manualLayout>
              </c:layout>
              <c:spPr>
                <a:solidFill>
                  <a:srgbClr val="FF0000"/>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6032009707085327E-2"/>
                      <c:h val="9.9936889560279338E-2"/>
                    </c:manualLayout>
                  </c15:layout>
                </c:ext>
                <c:ext xmlns:c16="http://schemas.microsoft.com/office/drawing/2014/chart" uri="{C3380CC4-5D6E-409C-BE32-E72D297353CC}">
                  <c16:uniqueId val="{00000000-4BD6-478C-BCE7-E79964381A43}"/>
                </c:ext>
              </c:extLst>
            </c:dLbl>
            <c:dLbl>
              <c:idx val="2"/>
              <c:delete val="1"/>
              <c:extLst>
                <c:ext xmlns:c15="http://schemas.microsoft.com/office/drawing/2012/chart" uri="{CE6537A1-D6FC-4f65-9D91-7224C49458BB}"/>
                <c:ext xmlns:c16="http://schemas.microsoft.com/office/drawing/2014/chart" uri="{C3380CC4-5D6E-409C-BE32-E72D297353CC}">
                  <c16:uniqueId val="{00000001-4BD6-478C-BCE7-E79964381A43}"/>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(Formato!$F$196:$G$196,Formato!$H$196:$I$196)</c:f>
              <c:strCache>
                <c:ptCount val="3"/>
                <c:pt idx="0">
                  <c:v>Programado</c:v>
                </c:pt>
                <c:pt idx="2">
                  <c:v>Ejecutado</c:v>
                </c:pt>
              </c:strCache>
            </c:strRef>
          </c:cat>
          <c:val>
            <c:numRef>
              <c:f>(Formato!$F$197:$G$197,Formato!$H$197:$I$197)</c:f>
              <c:numCache>
                <c:formatCode>0.00%</c:formatCode>
                <c:ptCount val="4"/>
                <c:pt idx="0">
                  <c:v>0.53639999999999999</c:v>
                </c:pt>
                <c:pt idx="2">
                  <c:v>0.65610000000000002</c:v>
                </c:pt>
              </c:numCache>
            </c:numRef>
          </c:val>
          <c:extLst>
            <c:ext xmlns:c16="http://schemas.microsoft.com/office/drawing/2014/chart" uri="{C3380CC4-5D6E-409C-BE32-E72D297353CC}">
              <c16:uniqueId val="{00000002-4BD6-478C-BCE7-E79964381A43}"/>
            </c:ext>
          </c:extLst>
        </c:ser>
        <c:dLbls>
          <c:dLblPos val="ctr"/>
          <c:showLegendKey val="0"/>
          <c:showVal val="1"/>
          <c:showCatName val="0"/>
          <c:showSerName val="0"/>
          <c:showPercent val="0"/>
          <c:showBubbleSize val="0"/>
        </c:dLbls>
        <c:gapWidth val="30"/>
        <c:overlap val="100"/>
        <c:axId val="-2030913680"/>
        <c:axId val="-2030913136"/>
      </c:barChart>
      <c:catAx>
        <c:axId val="-2030913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30913136"/>
        <c:crosses val="autoZero"/>
        <c:auto val="0"/>
        <c:lblAlgn val="ctr"/>
        <c:lblOffset val="100"/>
        <c:tickMarkSkip val="1"/>
        <c:noMultiLvlLbl val="0"/>
      </c:catAx>
      <c:valAx>
        <c:axId val="-203091313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30913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3</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(Formato!$E$254:$F$254,Formato!$G$254:$H$254)</c:f>
              <c:strCache>
                <c:ptCount val="3"/>
                <c:pt idx="0">
                  <c:v>Programado</c:v>
                </c:pt>
                <c:pt idx="2">
                  <c:v>Ejecutado</c:v>
                </c:pt>
              </c:strCache>
            </c:strRef>
          </c:cat>
          <c:val>
            <c:numRef>
              <c:f>(Formato!$E$255:$F$255,Formato!$G$255:$H$255)</c:f>
              <c:numCache>
                <c:formatCode>0.00%</c:formatCode>
                <c:ptCount val="4"/>
                <c:pt idx="0">
                  <c:v>0.79290000000000005</c:v>
                </c:pt>
                <c:pt idx="2">
                  <c:v>0.85699999999999998</c:v>
                </c:pt>
              </c:numCache>
            </c:numRef>
          </c:val>
          <c:extLst>
            <c:ext xmlns:c16="http://schemas.microsoft.com/office/drawing/2014/chart" uri="{C3380CC4-5D6E-409C-BE32-E72D297353CC}">
              <c16:uniqueId val="{00000000-F231-4829-9E2B-F0F4F333F6BB}"/>
            </c:ext>
          </c:extLst>
        </c:ser>
        <c:dLbls>
          <c:dLblPos val="ctr"/>
          <c:showLegendKey val="0"/>
          <c:showVal val="1"/>
          <c:showCatName val="0"/>
          <c:showSerName val="0"/>
          <c:showPercent val="0"/>
          <c:showBubbleSize val="0"/>
        </c:dLbls>
        <c:gapWidth val="30"/>
        <c:overlap val="100"/>
        <c:axId val="-2030908784"/>
        <c:axId val="-2030903888"/>
      </c:barChart>
      <c:catAx>
        <c:axId val="-203090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30903888"/>
        <c:crosses val="autoZero"/>
        <c:auto val="0"/>
        <c:lblAlgn val="ctr"/>
        <c:lblOffset val="100"/>
        <c:tickMarkSkip val="1"/>
        <c:noMultiLvlLbl val="0"/>
      </c:catAx>
      <c:valAx>
        <c:axId val="-2030903888"/>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3090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4</a:t>
            </a:r>
          </a:p>
        </c:rich>
      </c:tx>
      <c:layout>
        <c:manualLayout>
          <c:xMode val="edge"/>
          <c:yMode val="edge"/>
          <c:x val="0.26242927008924977"/>
          <c:y val="6.9931406633202174E-3"/>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(Formato!$F$273:$G$273,Formato!$H$273:$I$273)</c:f>
              <c:strCache>
                <c:ptCount val="3"/>
                <c:pt idx="0">
                  <c:v>Programado</c:v>
                </c:pt>
                <c:pt idx="2">
                  <c:v>Ejecutado</c:v>
                </c:pt>
              </c:strCache>
            </c:strRef>
          </c:cat>
          <c:val>
            <c:numRef>
              <c:f>(Formato!$F$274:$G$274,Formato!$H$288:$I$288)</c:f>
              <c:numCache>
                <c:formatCode>General</c:formatCode>
                <c:ptCount val="4"/>
                <c:pt idx="0">
                  <c:v>0</c:v>
                </c:pt>
                <c:pt idx="2" formatCode="0%">
                  <c:v>1</c:v>
                </c:pt>
              </c:numCache>
            </c:numRef>
          </c:val>
          <c:extLst>
            <c:ext xmlns:c16="http://schemas.microsoft.com/office/drawing/2014/chart" uri="{C3380CC4-5D6E-409C-BE32-E72D297353CC}">
              <c16:uniqueId val="{00000000-E782-48C4-B158-DC8B17B5A179}"/>
            </c:ext>
          </c:extLst>
        </c:ser>
        <c:dLbls>
          <c:dLblPos val="ctr"/>
          <c:showLegendKey val="0"/>
          <c:showVal val="1"/>
          <c:showCatName val="0"/>
          <c:showSerName val="0"/>
          <c:showPercent val="0"/>
          <c:showBubbleSize val="0"/>
        </c:dLbls>
        <c:gapWidth val="30"/>
        <c:overlap val="100"/>
        <c:axId val="-2030908240"/>
        <c:axId val="-2030907152"/>
      </c:barChart>
      <c:catAx>
        <c:axId val="-2030908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30907152"/>
        <c:crosses val="autoZero"/>
        <c:auto val="0"/>
        <c:lblAlgn val="ctr"/>
        <c:lblOffset val="100"/>
        <c:tickMarkSkip val="1"/>
        <c:noMultiLvlLbl val="0"/>
      </c:catAx>
      <c:valAx>
        <c:axId val="-2030907152"/>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3090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ES"/>
              <a:t>Avance de Obra</a:t>
            </a:r>
          </a:p>
        </c:rich>
      </c:tx>
      <c:overlay val="0"/>
      <c:spPr>
        <a:noFill/>
        <a:ln>
          <a:noFill/>
        </a:ln>
        <a:effectLst/>
      </c:spPr>
    </c:title>
    <c:autoTitleDeleted val="0"/>
    <c:plotArea>
      <c:layout>
        <c:manualLayout>
          <c:layoutTarget val="inner"/>
          <c:xMode val="edge"/>
          <c:yMode val="edge"/>
          <c:x val="0.18183596528243229"/>
          <c:y val="0.15207432601891865"/>
          <c:w val="0.78879665795637932"/>
          <c:h val="0.65828616626284786"/>
        </c:manualLayout>
      </c:layout>
      <c:barChart>
        <c:barDir val="bar"/>
        <c:grouping val="stacked"/>
        <c:varyColors val="0"/>
        <c:ser>
          <c:idx val="2"/>
          <c:order val="0"/>
          <c:spPr>
            <a:solidFill>
              <a:srgbClr val="00B050"/>
            </a:solidFill>
            <a:ln>
              <a:noFill/>
            </a:ln>
            <a:effectLst/>
          </c:spPr>
          <c:invertIfNegative val="0"/>
          <c:cat>
            <c:strRef>
              <c:f>Formato!$B$138:$D$143</c:f>
              <c:strCache>
                <c:ptCount val="6"/>
                <c:pt idx="0">
                  <c:v>Unidad Funcional 1</c:v>
                </c:pt>
                <c:pt idx="1">
                  <c:v>Unidad Funcional 2.1</c:v>
                </c:pt>
                <c:pt idx="2">
                  <c:v>Obras Adicionales UF2.2</c:v>
                </c:pt>
                <c:pt idx="3">
                  <c:v>Unidad Funcional 3</c:v>
                </c:pt>
                <c:pt idx="4">
                  <c:v>Unidad Funcional 4,1</c:v>
                </c:pt>
                <c:pt idx="5">
                  <c:v>Unidad Funcional 4,2</c:v>
                </c:pt>
              </c:strCache>
            </c:strRef>
          </c:cat>
          <c:val>
            <c:numRef>
              <c:f>Formato!$H$138:$H$143</c:f>
              <c:numCache>
                <c:formatCode>0.00%</c:formatCode>
                <c:ptCount val="6"/>
                <c:pt idx="0">
                  <c:v>0.84750000000000003</c:v>
                </c:pt>
                <c:pt idx="1">
                  <c:v>0.65610000000000002</c:v>
                </c:pt>
                <c:pt idx="2" formatCode="0%">
                  <c:v>1</c:v>
                </c:pt>
                <c:pt idx="3">
                  <c:v>0.85699999999999998</c:v>
                </c:pt>
                <c:pt idx="4" formatCode="0%">
                  <c:v>1</c:v>
                </c:pt>
                <c:pt idx="5" formatCode="0%">
                  <c:v>1</c:v>
                </c:pt>
              </c:numCache>
            </c:numRef>
          </c:val>
          <c:extLst>
            <c:ext xmlns:c16="http://schemas.microsoft.com/office/drawing/2014/chart" uri="{C3380CC4-5D6E-409C-BE32-E72D297353CC}">
              <c16:uniqueId val="{00000000-5E87-483A-BBA0-B5B2573D5A7D}"/>
            </c:ext>
          </c:extLst>
        </c:ser>
        <c:dLbls>
          <c:showLegendKey val="0"/>
          <c:showVal val="0"/>
          <c:showCatName val="0"/>
          <c:showSerName val="0"/>
          <c:showPercent val="0"/>
          <c:showBubbleSize val="0"/>
        </c:dLbls>
        <c:gapWidth val="150"/>
        <c:overlap val="100"/>
        <c:axId val="-2030905520"/>
        <c:axId val="-2030911504"/>
      </c:barChart>
      <c:catAx>
        <c:axId val="-2030905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30911504"/>
        <c:crosses val="autoZero"/>
        <c:auto val="1"/>
        <c:lblAlgn val="ctr"/>
        <c:lblOffset val="100"/>
        <c:noMultiLvlLbl val="0"/>
      </c:catAx>
      <c:valAx>
        <c:axId val="-2030911504"/>
        <c:scaling>
          <c:orientation val="minMax"/>
          <c:max val="1"/>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ES" sz="1400"/>
                  <a:t>Ejecutado </a:t>
                </a:r>
              </a:p>
            </c:rich>
          </c:tx>
          <c:layout>
            <c:manualLayout>
              <c:xMode val="edge"/>
              <c:yMode val="edge"/>
              <c:x val="0.46346635285169979"/>
              <c:y val="0.90023610888478789"/>
            </c:manualLayout>
          </c:layout>
          <c:overlay val="0"/>
          <c:spPr>
            <a:noFill/>
            <a:ln>
              <a:noFill/>
            </a:ln>
            <a:effectLst/>
          </c:sp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30905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6.jpeg"/><Relationship Id="rId3" Type="http://schemas.openxmlformats.org/officeDocument/2006/relationships/image" Target="../media/image21.jpeg"/><Relationship Id="rId7" Type="http://schemas.openxmlformats.org/officeDocument/2006/relationships/image" Target="../media/image25.jpeg"/><Relationship Id="rId2" Type="http://schemas.openxmlformats.org/officeDocument/2006/relationships/image" Target="../media/image20.png"/><Relationship Id="rId1" Type="http://schemas.openxmlformats.org/officeDocument/2006/relationships/image" Target="../media/image19.jpeg"/><Relationship Id="rId6" Type="http://schemas.openxmlformats.org/officeDocument/2006/relationships/image" Target="../media/image24.jpeg"/><Relationship Id="rId5" Type="http://schemas.openxmlformats.org/officeDocument/2006/relationships/image" Target="../media/image23.jpeg"/><Relationship Id="rId10" Type="http://schemas.openxmlformats.org/officeDocument/2006/relationships/image" Target="../media/image28.jpeg"/><Relationship Id="rId4" Type="http://schemas.openxmlformats.org/officeDocument/2006/relationships/image" Target="../media/image22.jpeg"/><Relationship Id="rId9" Type="http://schemas.openxmlformats.org/officeDocument/2006/relationships/image" Target="../media/image2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5.jpeg"/><Relationship Id="rId13" Type="http://schemas.openxmlformats.org/officeDocument/2006/relationships/image" Target="../media/image40.jpeg"/><Relationship Id="rId3" Type="http://schemas.openxmlformats.org/officeDocument/2006/relationships/image" Target="../media/image30.jpeg"/><Relationship Id="rId7" Type="http://schemas.openxmlformats.org/officeDocument/2006/relationships/image" Target="../media/image34.jpeg"/><Relationship Id="rId12" Type="http://schemas.openxmlformats.org/officeDocument/2006/relationships/image" Target="../media/image39.jpeg"/><Relationship Id="rId2" Type="http://schemas.openxmlformats.org/officeDocument/2006/relationships/image" Target="../media/image20.png"/><Relationship Id="rId1" Type="http://schemas.openxmlformats.org/officeDocument/2006/relationships/image" Target="../media/image29.jpeg"/><Relationship Id="rId6" Type="http://schemas.openxmlformats.org/officeDocument/2006/relationships/image" Target="../media/image33.jpeg"/><Relationship Id="rId11" Type="http://schemas.openxmlformats.org/officeDocument/2006/relationships/image" Target="../media/image38.jpeg"/><Relationship Id="rId5" Type="http://schemas.openxmlformats.org/officeDocument/2006/relationships/image" Target="../media/image32.jpeg"/><Relationship Id="rId10" Type="http://schemas.openxmlformats.org/officeDocument/2006/relationships/image" Target="../media/image37.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7.jpeg"/><Relationship Id="rId13" Type="http://schemas.openxmlformats.org/officeDocument/2006/relationships/image" Target="../media/image52.jpeg"/><Relationship Id="rId18" Type="http://schemas.openxmlformats.org/officeDocument/2006/relationships/image" Target="../media/image57.jpeg"/><Relationship Id="rId3" Type="http://schemas.openxmlformats.org/officeDocument/2006/relationships/image" Target="../media/image42.jpeg"/><Relationship Id="rId7" Type="http://schemas.openxmlformats.org/officeDocument/2006/relationships/image" Target="../media/image46.jpeg"/><Relationship Id="rId12" Type="http://schemas.openxmlformats.org/officeDocument/2006/relationships/image" Target="../media/image51.jpeg"/><Relationship Id="rId17" Type="http://schemas.openxmlformats.org/officeDocument/2006/relationships/image" Target="../media/image56.jpeg"/><Relationship Id="rId2" Type="http://schemas.openxmlformats.org/officeDocument/2006/relationships/image" Target="../media/image20.png"/><Relationship Id="rId16" Type="http://schemas.openxmlformats.org/officeDocument/2006/relationships/image" Target="../media/image55.jpeg"/><Relationship Id="rId1" Type="http://schemas.openxmlformats.org/officeDocument/2006/relationships/image" Target="../media/image29.jpeg"/><Relationship Id="rId6" Type="http://schemas.openxmlformats.org/officeDocument/2006/relationships/image" Target="../media/image45.jpeg"/><Relationship Id="rId11" Type="http://schemas.openxmlformats.org/officeDocument/2006/relationships/image" Target="../media/image50.jpeg"/><Relationship Id="rId5" Type="http://schemas.openxmlformats.org/officeDocument/2006/relationships/image" Target="../media/image44.jpeg"/><Relationship Id="rId15" Type="http://schemas.openxmlformats.org/officeDocument/2006/relationships/image" Target="../media/image54.jpeg"/><Relationship Id="rId10" Type="http://schemas.openxmlformats.org/officeDocument/2006/relationships/image" Target="../media/image49.jpeg"/><Relationship Id="rId4" Type="http://schemas.openxmlformats.org/officeDocument/2006/relationships/image" Target="../media/image43.jpeg"/><Relationship Id="rId9" Type="http://schemas.openxmlformats.org/officeDocument/2006/relationships/image" Target="../media/image48.jpeg"/><Relationship Id="rId14" Type="http://schemas.openxmlformats.org/officeDocument/2006/relationships/image" Target="../media/image53.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68.jpeg"/><Relationship Id="rId18" Type="http://schemas.openxmlformats.org/officeDocument/2006/relationships/image" Target="../media/image73.jpeg"/><Relationship Id="rId26" Type="http://schemas.openxmlformats.org/officeDocument/2006/relationships/image" Target="../media/image81.jpeg"/><Relationship Id="rId39" Type="http://schemas.openxmlformats.org/officeDocument/2006/relationships/image" Target="../media/image94.jpeg"/><Relationship Id="rId21" Type="http://schemas.openxmlformats.org/officeDocument/2006/relationships/image" Target="../media/image76.jpeg"/><Relationship Id="rId34" Type="http://schemas.openxmlformats.org/officeDocument/2006/relationships/image" Target="../media/image89.jpeg"/><Relationship Id="rId42" Type="http://schemas.openxmlformats.org/officeDocument/2006/relationships/image" Target="../media/image97.jpeg"/><Relationship Id="rId47" Type="http://schemas.openxmlformats.org/officeDocument/2006/relationships/image" Target="../media/image102.jpeg"/><Relationship Id="rId50" Type="http://schemas.openxmlformats.org/officeDocument/2006/relationships/image" Target="../media/image105.jpeg"/><Relationship Id="rId55" Type="http://schemas.openxmlformats.org/officeDocument/2006/relationships/image" Target="../media/image110.jpeg"/><Relationship Id="rId7" Type="http://schemas.openxmlformats.org/officeDocument/2006/relationships/image" Target="../media/image62.jpeg"/><Relationship Id="rId12" Type="http://schemas.openxmlformats.org/officeDocument/2006/relationships/image" Target="../media/image67.jpeg"/><Relationship Id="rId17" Type="http://schemas.openxmlformats.org/officeDocument/2006/relationships/image" Target="../media/image72.jpeg"/><Relationship Id="rId25" Type="http://schemas.openxmlformats.org/officeDocument/2006/relationships/image" Target="../media/image80.jpeg"/><Relationship Id="rId33" Type="http://schemas.openxmlformats.org/officeDocument/2006/relationships/image" Target="../media/image88.png"/><Relationship Id="rId38" Type="http://schemas.openxmlformats.org/officeDocument/2006/relationships/image" Target="../media/image93.jpeg"/><Relationship Id="rId46" Type="http://schemas.openxmlformats.org/officeDocument/2006/relationships/image" Target="../media/image101.jpeg"/><Relationship Id="rId2" Type="http://schemas.openxmlformats.org/officeDocument/2006/relationships/image" Target="../media/image20.png"/><Relationship Id="rId16" Type="http://schemas.openxmlformats.org/officeDocument/2006/relationships/image" Target="../media/image71.jpeg"/><Relationship Id="rId20" Type="http://schemas.openxmlformats.org/officeDocument/2006/relationships/image" Target="../media/image75.jpeg"/><Relationship Id="rId29" Type="http://schemas.openxmlformats.org/officeDocument/2006/relationships/image" Target="../media/image84.jpeg"/><Relationship Id="rId41" Type="http://schemas.openxmlformats.org/officeDocument/2006/relationships/image" Target="../media/image96.jpeg"/><Relationship Id="rId54" Type="http://schemas.openxmlformats.org/officeDocument/2006/relationships/image" Target="../media/image109.jpeg"/><Relationship Id="rId1" Type="http://schemas.openxmlformats.org/officeDocument/2006/relationships/image" Target="../media/image29.jpeg"/><Relationship Id="rId6" Type="http://schemas.openxmlformats.org/officeDocument/2006/relationships/image" Target="../media/image61.jpeg"/><Relationship Id="rId11" Type="http://schemas.openxmlformats.org/officeDocument/2006/relationships/image" Target="../media/image66.jpeg"/><Relationship Id="rId24" Type="http://schemas.openxmlformats.org/officeDocument/2006/relationships/image" Target="../media/image79.jpeg"/><Relationship Id="rId32" Type="http://schemas.openxmlformats.org/officeDocument/2006/relationships/image" Target="../media/image87.jpeg"/><Relationship Id="rId37" Type="http://schemas.openxmlformats.org/officeDocument/2006/relationships/image" Target="../media/image92.jpeg"/><Relationship Id="rId40" Type="http://schemas.openxmlformats.org/officeDocument/2006/relationships/image" Target="../media/image95.jpeg"/><Relationship Id="rId45" Type="http://schemas.openxmlformats.org/officeDocument/2006/relationships/image" Target="../media/image100.jpeg"/><Relationship Id="rId53" Type="http://schemas.openxmlformats.org/officeDocument/2006/relationships/image" Target="../media/image108.jpeg"/><Relationship Id="rId5" Type="http://schemas.openxmlformats.org/officeDocument/2006/relationships/image" Target="../media/image60.jpeg"/><Relationship Id="rId15" Type="http://schemas.openxmlformats.org/officeDocument/2006/relationships/image" Target="../media/image70.jpeg"/><Relationship Id="rId23" Type="http://schemas.openxmlformats.org/officeDocument/2006/relationships/image" Target="../media/image78.jpeg"/><Relationship Id="rId28" Type="http://schemas.openxmlformats.org/officeDocument/2006/relationships/image" Target="../media/image83.jpeg"/><Relationship Id="rId36" Type="http://schemas.openxmlformats.org/officeDocument/2006/relationships/image" Target="../media/image91.jpeg"/><Relationship Id="rId49" Type="http://schemas.openxmlformats.org/officeDocument/2006/relationships/image" Target="../media/image104.jpeg"/><Relationship Id="rId10" Type="http://schemas.openxmlformats.org/officeDocument/2006/relationships/image" Target="../media/image65.jpeg"/><Relationship Id="rId19" Type="http://schemas.openxmlformats.org/officeDocument/2006/relationships/image" Target="../media/image74.jpeg"/><Relationship Id="rId31" Type="http://schemas.openxmlformats.org/officeDocument/2006/relationships/image" Target="../media/image86.jpeg"/><Relationship Id="rId44" Type="http://schemas.openxmlformats.org/officeDocument/2006/relationships/image" Target="../media/image99.jpeg"/><Relationship Id="rId52" Type="http://schemas.openxmlformats.org/officeDocument/2006/relationships/image" Target="../media/image107.jpeg"/><Relationship Id="rId4" Type="http://schemas.openxmlformats.org/officeDocument/2006/relationships/image" Target="../media/image59.jpeg"/><Relationship Id="rId9" Type="http://schemas.openxmlformats.org/officeDocument/2006/relationships/image" Target="../media/image64.jpeg"/><Relationship Id="rId14" Type="http://schemas.openxmlformats.org/officeDocument/2006/relationships/image" Target="../media/image69.jpeg"/><Relationship Id="rId22" Type="http://schemas.openxmlformats.org/officeDocument/2006/relationships/image" Target="../media/image77.jpeg"/><Relationship Id="rId27" Type="http://schemas.openxmlformats.org/officeDocument/2006/relationships/image" Target="../media/image82.jpeg"/><Relationship Id="rId30" Type="http://schemas.openxmlformats.org/officeDocument/2006/relationships/image" Target="../media/image85.jpeg"/><Relationship Id="rId35" Type="http://schemas.openxmlformats.org/officeDocument/2006/relationships/image" Target="../media/image90.jpeg"/><Relationship Id="rId43" Type="http://schemas.openxmlformats.org/officeDocument/2006/relationships/image" Target="../media/image98.jpeg"/><Relationship Id="rId48" Type="http://schemas.openxmlformats.org/officeDocument/2006/relationships/image" Target="../media/image103.jpeg"/><Relationship Id="rId56" Type="http://schemas.openxmlformats.org/officeDocument/2006/relationships/image" Target="../media/image111.jpeg"/><Relationship Id="rId8" Type="http://schemas.openxmlformats.org/officeDocument/2006/relationships/image" Target="../media/image63.jpeg"/><Relationship Id="rId51" Type="http://schemas.openxmlformats.org/officeDocument/2006/relationships/image" Target="../media/image106.jpeg"/><Relationship Id="rId3" Type="http://schemas.openxmlformats.org/officeDocument/2006/relationships/image" Target="../media/image58.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8.jpeg"/><Relationship Id="rId13" Type="http://schemas.openxmlformats.org/officeDocument/2006/relationships/image" Target="../media/image123.jpeg"/><Relationship Id="rId3" Type="http://schemas.openxmlformats.org/officeDocument/2006/relationships/image" Target="../media/image113.jpeg"/><Relationship Id="rId7" Type="http://schemas.openxmlformats.org/officeDocument/2006/relationships/image" Target="../media/image117.jpeg"/><Relationship Id="rId12" Type="http://schemas.openxmlformats.org/officeDocument/2006/relationships/image" Target="../media/image122.jpeg"/><Relationship Id="rId2" Type="http://schemas.openxmlformats.org/officeDocument/2006/relationships/image" Target="../media/image112.png"/><Relationship Id="rId16" Type="http://schemas.openxmlformats.org/officeDocument/2006/relationships/image" Target="../media/image126.jpeg"/><Relationship Id="rId1" Type="http://schemas.openxmlformats.org/officeDocument/2006/relationships/image" Target="../media/image29.jpeg"/><Relationship Id="rId6" Type="http://schemas.openxmlformats.org/officeDocument/2006/relationships/image" Target="../media/image116.jpeg"/><Relationship Id="rId11" Type="http://schemas.openxmlformats.org/officeDocument/2006/relationships/image" Target="../media/image121.jpeg"/><Relationship Id="rId5" Type="http://schemas.openxmlformats.org/officeDocument/2006/relationships/image" Target="../media/image115.jpeg"/><Relationship Id="rId15" Type="http://schemas.openxmlformats.org/officeDocument/2006/relationships/image" Target="../media/image125.jpeg"/><Relationship Id="rId10" Type="http://schemas.openxmlformats.org/officeDocument/2006/relationships/image" Target="../media/image120.jpeg"/><Relationship Id="rId4" Type="http://schemas.openxmlformats.org/officeDocument/2006/relationships/image" Target="../media/image114.jpeg"/><Relationship Id="rId9" Type="http://schemas.openxmlformats.org/officeDocument/2006/relationships/image" Target="../media/image119.jpeg"/><Relationship Id="rId14" Type="http://schemas.openxmlformats.org/officeDocument/2006/relationships/image" Target="../media/image124.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32.jpeg"/><Relationship Id="rId13" Type="http://schemas.openxmlformats.org/officeDocument/2006/relationships/image" Target="../media/image137.jpeg"/><Relationship Id="rId18" Type="http://schemas.openxmlformats.org/officeDocument/2006/relationships/image" Target="../media/image142.jpeg"/><Relationship Id="rId26" Type="http://schemas.openxmlformats.org/officeDocument/2006/relationships/image" Target="../media/image150.jpeg"/><Relationship Id="rId39" Type="http://schemas.openxmlformats.org/officeDocument/2006/relationships/image" Target="../media/image163.jpeg"/><Relationship Id="rId3" Type="http://schemas.openxmlformats.org/officeDocument/2006/relationships/image" Target="../media/image127.jpeg"/><Relationship Id="rId21" Type="http://schemas.openxmlformats.org/officeDocument/2006/relationships/image" Target="../media/image145.jpeg"/><Relationship Id="rId34" Type="http://schemas.openxmlformats.org/officeDocument/2006/relationships/image" Target="../media/image158.jpeg"/><Relationship Id="rId42" Type="http://schemas.openxmlformats.org/officeDocument/2006/relationships/image" Target="../media/image166.jpeg"/><Relationship Id="rId47" Type="http://schemas.openxmlformats.org/officeDocument/2006/relationships/image" Target="../media/image171.jpeg"/><Relationship Id="rId7" Type="http://schemas.openxmlformats.org/officeDocument/2006/relationships/image" Target="../media/image131.jpeg"/><Relationship Id="rId12" Type="http://schemas.openxmlformats.org/officeDocument/2006/relationships/image" Target="../media/image136.jpeg"/><Relationship Id="rId17" Type="http://schemas.openxmlformats.org/officeDocument/2006/relationships/image" Target="../media/image141.jpeg"/><Relationship Id="rId25" Type="http://schemas.openxmlformats.org/officeDocument/2006/relationships/image" Target="../media/image149.jpeg"/><Relationship Id="rId33" Type="http://schemas.openxmlformats.org/officeDocument/2006/relationships/image" Target="../media/image157.jpeg"/><Relationship Id="rId38" Type="http://schemas.openxmlformats.org/officeDocument/2006/relationships/image" Target="../media/image162.jpeg"/><Relationship Id="rId46" Type="http://schemas.openxmlformats.org/officeDocument/2006/relationships/image" Target="../media/image170.jpeg"/><Relationship Id="rId2" Type="http://schemas.openxmlformats.org/officeDocument/2006/relationships/image" Target="../media/image112.png"/><Relationship Id="rId16" Type="http://schemas.openxmlformats.org/officeDocument/2006/relationships/image" Target="../media/image140.jpeg"/><Relationship Id="rId20" Type="http://schemas.openxmlformats.org/officeDocument/2006/relationships/image" Target="../media/image144.jpeg"/><Relationship Id="rId29" Type="http://schemas.openxmlformats.org/officeDocument/2006/relationships/image" Target="../media/image153.jpeg"/><Relationship Id="rId41" Type="http://schemas.openxmlformats.org/officeDocument/2006/relationships/image" Target="../media/image165.jpeg"/><Relationship Id="rId1" Type="http://schemas.openxmlformats.org/officeDocument/2006/relationships/image" Target="../media/image19.jpeg"/><Relationship Id="rId6" Type="http://schemas.openxmlformats.org/officeDocument/2006/relationships/image" Target="../media/image130.jpeg"/><Relationship Id="rId11" Type="http://schemas.openxmlformats.org/officeDocument/2006/relationships/image" Target="../media/image135.jpeg"/><Relationship Id="rId24" Type="http://schemas.openxmlformats.org/officeDocument/2006/relationships/image" Target="../media/image148.jpeg"/><Relationship Id="rId32" Type="http://schemas.openxmlformats.org/officeDocument/2006/relationships/image" Target="../media/image156.jpeg"/><Relationship Id="rId37" Type="http://schemas.openxmlformats.org/officeDocument/2006/relationships/image" Target="../media/image161.jpeg"/><Relationship Id="rId40" Type="http://schemas.openxmlformats.org/officeDocument/2006/relationships/image" Target="../media/image164.jpeg"/><Relationship Id="rId45" Type="http://schemas.openxmlformats.org/officeDocument/2006/relationships/image" Target="../media/image169.jpeg"/><Relationship Id="rId5" Type="http://schemas.openxmlformats.org/officeDocument/2006/relationships/image" Target="../media/image129.jpeg"/><Relationship Id="rId15" Type="http://schemas.openxmlformats.org/officeDocument/2006/relationships/image" Target="../media/image139.jpeg"/><Relationship Id="rId23" Type="http://schemas.openxmlformats.org/officeDocument/2006/relationships/image" Target="../media/image147.jpeg"/><Relationship Id="rId28" Type="http://schemas.openxmlformats.org/officeDocument/2006/relationships/image" Target="../media/image152.jpeg"/><Relationship Id="rId36" Type="http://schemas.openxmlformats.org/officeDocument/2006/relationships/image" Target="../media/image160.jpeg"/><Relationship Id="rId10" Type="http://schemas.openxmlformats.org/officeDocument/2006/relationships/image" Target="../media/image134.jpeg"/><Relationship Id="rId19" Type="http://schemas.openxmlformats.org/officeDocument/2006/relationships/image" Target="../media/image143.jpeg"/><Relationship Id="rId31" Type="http://schemas.openxmlformats.org/officeDocument/2006/relationships/image" Target="../media/image155.jpeg"/><Relationship Id="rId44" Type="http://schemas.openxmlformats.org/officeDocument/2006/relationships/image" Target="../media/image168.jpeg"/><Relationship Id="rId4" Type="http://schemas.openxmlformats.org/officeDocument/2006/relationships/image" Target="../media/image128.jpeg"/><Relationship Id="rId9" Type="http://schemas.openxmlformats.org/officeDocument/2006/relationships/image" Target="../media/image133.jpeg"/><Relationship Id="rId14" Type="http://schemas.openxmlformats.org/officeDocument/2006/relationships/image" Target="../media/image138.jpeg"/><Relationship Id="rId22" Type="http://schemas.openxmlformats.org/officeDocument/2006/relationships/image" Target="../media/image146.jpeg"/><Relationship Id="rId27" Type="http://schemas.openxmlformats.org/officeDocument/2006/relationships/image" Target="../media/image151.jpeg"/><Relationship Id="rId30" Type="http://schemas.openxmlformats.org/officeDocument/2006/relationships/image" Target="../media/image154.jpeg"/><Relationship Id="rId35" Type="http://schemas.openxmlformats.org/officeDocument/2006/relationships/image" Target="../media/image159.jpeg"/><Relationship Id="rId43" Type="http://schemas.openxmlformats.org/officeDocument/2006/relationships/image" Target="../media/image167.jpeg"/></Relationships>
</file>

<file path=xl/drawings/drawing1.xml><?xml version="1.0" encoding="utf-8"?>
<xdr:wsDr xmlns:xdr="http://schemas.openxmlformats.org/drawingml/2006/spreadsheetDrawing" xmlns:a="http://schemas.openxmlformats.org/drawingml/2006/main">
  <xdr:twoCellAnchor>
    <xdr:from>
      <xdr:col>12</xdr:col>
      <xdr:colOff>11905</xdr:colOff>
      <xdr:row>237</xdr:row>
      <xdr:rowOff>0</xdr:rowOff>
    </xdr:from>
    <xdr:to>
      <xdr:col>19</xdr:col>
      <xdr:colOff>1142999</xdr:colOff>
      <xdr:row>245</xdr:row>
      <xdr:rowOff>428625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51027</xdr:colOff>
      <xdr:row>148</xdr:row>
      <xdr:rowOff>44223</xdr:rowOff>
    </xdr:from>
    <xdr:to>
      <xdr:col>19</xdr:col>
      <xdr:colOff>1143000</xdr:colOff>
      <xdr:row>155</xdr:row>
      <xdr:rowOff>231320</xdr:rowOff>
    </xdr:to>
    <xdr:graphicFrame macro="">
      <xdr:nvGraphicFramePr>
        <xdr:cNvPr id="4" name="Gráfico 5">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124690</xdr:colOff>
      <xdr:row>195</xdr:row>
      <xdr:rowOff>83127</xdr:rowOff>
    </xdr:from>
    <xdr:to>
      <xdr:col>19</xdr:col>
      <xdr:colOff>1166812</xdr:colOff>
      <xdr:row>201</xdr:row>
      <xdr:rowOff>193965</xdr:rowOff>
    </xdr:to>
    <xdr:graphicFrame macro="">
      <xdr:nvGraphicFramePr>
        <xdr:cNvPr id="5" name="Gráfico 6">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23813</xdr:colOff>
      <xdr:row>252</xdr:row>
      <xdr:rowOff>23813</xdr:rowOff>
    </xdr:from>
    <xdr:to>
      <xdr:col>19</xdr:col>
      <xdr:colOff>1095376</xdr:colOff>
      <xdr:row>259</xdr:row>
      <xdr:rowOff>285750</xdr:rowOff>
    </xdr:to>
    <xdr:graphicFrame macro="">
      <xdr:nvGraphicFramePr>
        <xdr:cNvPr id="6" name="Gráfico 7">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272</xdr:row>
      <xdr:rowOff>0</xdr:rowOff>
    </xdr:from>
    <xdr:to>
      <xdr:col>19</xdr:col>
      <xdr:colOff>1131094</xdr:colOff>
      <xdr:row>279</xdr:row>
      <xdr:rowOff>11906</xdr:rowOff>
    </xdr:to>
    <xdr:graphicFrame macro="">
      <xdr:nvGraphicFramePr>
        <xdr:cNvPr id="7" name="Gráfico 8">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318066</xdr:colOff>
      <xdr:row>1</xdr:row>
      <xdr:rowOff>127567</xdr:rowOff>
    </xdr:from>
    <xdr:to>
      <xdr:col>4</xdr:col>
      <xdr:colOff>217712</xdr:colOff>
      <xdr:row>4</xdr:row>
      <xdr:rowOff>4696</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489516" y="292667"/>
          <a:ext cx="2026896" cy="1020129"/>
        </a:xfrm>
        <a:prstGeom prst="rect">
          <a:avLst/>
        </a:prstGeom>
      </xdr:spPr>
    </xdr:pic>
    <xdr:clientData/>
  </xdr:twoCellAnchor>
  <xdr:twoCellAnchor>
    <xdr:from>
      <xdr:col>11</xdr:col>
      <xdr:colOff>142875</xdr:colOff>
      <xdr:row>133</xdr:row>
      <xdr:rowOff>269875</xdr:rowOff>
    </xdr:from>
    <xdr:to>
      <xdr:col>19</xdr:col>
      <xdr:colOff>1188736</xdr:colOff>
      <xdr:row>145</xdr:row>
      <xdr:rowOff>147411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665019</xdr:colOff>
      <xdr:row>381</xdr:row>
      <xdr:rowOff>249382</xdr:rowOff>
    </xdr:from>
    <xdr:to>
      <xdr:col>17</xdr:col>
      <xdr:colOff>96289</xdr:colOff>
      <xdr:row>381</xdr:row>
      <xdr:rowOff>4900353</xdr:rowOff>
    </xdr:to>
    <xdr:pic>
      <xdr:nvPicPr>
        <xdr:cNvPr id="11" name="Imagen 10">
          <a:extLst>
            <a:ext uri="{FF2B5EF4-FFF2-40B4-BE49-F238E27FC236}">
              <a16:creationId xmlns:a16="http://schemas.microsoft.com/office/drawing/2014/main" id="{568C264F-37BC-4367-952E-A3C9908E8744}"/>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832764" y="514821055"/>
          <a:ext cx="9420398" cy="4650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314325</xdr:colOff>
      <xdr:row>1</xdr:row>
      <xdr:rowOff>47625</xdr:rowOff>
    </xdr:from>
    <xdr:ext cx="865167" cy="495300"/>
    <xdr:pic>
      <xdr:nvPicPr>
        <xdr:cNvPr id="2" name="Imagen 1">
          <a:extLst>
            <a:ext uri="{FF2B5EF4-FFF2-40B4-BE49-F238E27FC236}">
              <a16:creationId xmlns:a16="http://schemas.microsoft.com/office/drawing/2014/main" id="{E125E73D-531D-4482-A9A8-3D769D516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859905" y="230505"/>
          <a:ext cx="865167" cy="495300"/>
        </a:xfrm>
        <a:prstGeom prst="rect">
          <a:avLst/>
        </a:prstGeom>
      </xdr:spPr>
    </xdr:pic>
    <xdr:clientData/>
  </xdr:oneCellAnchor>
  <xdr:oneCellAnchor>
    <xdr:from>
      <xdr:col>1</xdr:col>
      <xdr:colOff>104775</xdr:colOff>
      <xdr:row>1</xdr:row>
      <xdr:rowOff>47625</xdr:rowOff>
    </xdr:from>
    <xdr:ext cx="619125" cy="533400"/>
    <xdr:pic>
      <xdr:nvPicPr>
        <xdr:cNvPr id="3" name="4 Imagen">
          <a:extLst>
            <a:ext uri="{FF2B5EF4-FFF2-40B4-BE49-F238E27FC236}">
              <a16:creationId xmlns:a16="http://schemas.microsoft.com/office/drawing/2014/main" id="{1691F48A-BEC1-412F-821E-0B459FCCE08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17195" y="230505"/>
          <a:ext cx="619125" cy="533400"/>
        </a:xfrm>
        <a:prstGeom prst="rect">
          <a:avLst/>
        </a:prstGeom>
      </xdr:spPr>
    </xdr:pic>
    <xdr:clientData/>
  </xdr:oneCellAnchor>
  <xdr:oneCellAnchor>
    <xdr:from>
      <xdr:col>18</xdr:col>
      <xdr:colOff>342900</xdr:colOff>
      <xdr:row>1</xdr:row>
      <xdr:rowOff>57150</xdr:rowOff>
    </xdr:from>
    <xdr:ext cx="750867" cy="533400"/>
    <xdr:pic>
      <xdr:nvPicPr>
        <xdr:cNvPr id="4" name="Imagen 3">
          <a:extLst>
            <a:ext uri="{FF2B5EF4-FFF2-40B4-BE49-F238E27FC236}">
              <a16:creationId xmlns:a16="http://schemas.microsoft.com/office/drawing/2014/main" id="{67AAC9DE-01DA-4179-952C-5D9A8918CF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375380" y="240030"/>
          <a:ext cx="750867" cy="533400"/>
        </a:xfrm>
        <a:prstGeom prst="rect">
          <a:avLst/>
        </a:prstGeom>
      </xdr:spPr>
    </xdr:pic>
    <xdr:clientData/>
  </xdr:oneCellAnchor>
  <xdr:oneCellAnchor>
    <xdr:from>
      <xdr:col>10</xdr:col>
      <xdr:colOff>104775</xdr:colOff>
      <xdr:row>1</xdr:row>
      <xdr:rowOff>66675</xdr:rowOff>
    </xdr:from>
    <xdr:ext cx="552450" cy="542925"/>
    <xdr:pic>
      <xdr:nvPicPr>
        <xdr:cNvPr id="5" name="4 Imagen">
          <a:extLst>
            <a:ext uri="{FF2B5EF4-FFF2-40B4-BE49-F238E27FC236}">
              <a16:creationId xmlns:a16="http://schemas.microsoft.com/office/drawing/2014/main" id="{713ECDCA-59E7-4404-9E54-202A7EF5A9F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317355" y="249555"/>
          <a:ext cx="552450" cy="5429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202266</xdr:colOff>
      <xdr:row>0</xdr:row>
      <xdr:rowOff>52617</xdr:rowOff>
    </xdr:from>
    <xdr:ext cx="843803" cy="750395"/>
    <xdr:pic>
      <xdr:nvPicPr>
        <xdr:cNvPr id="2" name="2 Imagen">
          <a:extLst>
            <a:ext uri="{FF2B5EF4-FFF2-40B4-BE49-F238E27FC236}">
              <a16:creationId xmlns:a16="http://schemas.microsoft.com/office/drawing/2014/main" id="{4B085350-DD0D-4980-A8FA-42E1C5760AC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94746" y="52617"/>
          <a:ext cx="843803" cy="750395"/>
        </a:xfrm>
        <a:prstGeom prst="rect">
          <a:avLst/>
        </a:prstGeom>
      </xdr:spPr>
    </xdr:pic>
    <xdr:clientData/>
  </xdr:oneCellAnchor>
  <xdr:oneCellAnchor>
    <xdr:from>
      <xdr:col>10</xdr:col>
      <xdr:colOff>209550</xdr:colOff>
      <xdr:row>2</xdr:row>
      <xdr:rowOff>9526</xdr:rowOff>
    </xdr:from>
    <xdr:ext cx="933450" cy="552450"/>
    <xdr:pic>
      <xdr:nvPicPr>
        <xdr:cNvPr id="3" name="4 Imagen">
          <a:extLst>
            <a:ext uri="{FF2B5EF4-FFF2-40B4-BE49-F238E27FC236}">
              <a16:creationId xmlns:a16="http://schemas.microsoft.com/office/drawing/2014/main" id="{735D4A66-02B1-48A9-883F-D414F47292D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134350" y="375286"/>
          <a:ext cx="933450" cy="552450"/>
        </a:xfrm>
        <a:prstGeom prst="rect">
          <a:avLst/>
        </a:prstGeom>
      </xdr:spPr>
    </xdr:pic>
    <xdr:clientData/>
  </xdr:oneCellAnchor>
  <xdr:twoCellAnchor editAs="oneCell">
    <xdr:from>
      <xdr:col>7</xdr:col>
      <xdr:colOff>168848</xdr:colOff>
      <xdr:row>24</xdr:row>
      <xdr:rowOff>47251</xdr:rowOff>
    </xdr:from>
    <xdr:to>
      <xdr:col>11</xdr:col>
      <xdr:colOff>528848</xdr:colOff>
      <xdr:row>37</xdr:row>
      <xdr:rowOff>126751</xdr:rowOff>
    </xdr:to>
    <xdr:pic>
      <xdr:nvPicPr>
        <xdr:cNvPr id="4" name="Imagen 3">
          <a:extLst>
            <a:ext uri="{FF2B5EF4-FFF2-40B4-BE49-F238E27FC236}">
              <a16:creationId xmlns:a16="http://schemas.microsoft.com/office/drawing/2014/main" id="{B7DF4FDE-C487-453D-9EA7-E37DF53CA2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716208" y="4832611"/>
          <a:ext cx="3529920" cy="2456940"/>
        </a:xfrm>
        <a:prstGeom prst="rect">
          <a:avLst/>
        </a:prstGeom>
      </xdr:spPr>
    </xdr:pic>
    <xdr:clientData/>
  </xdr:twoCellAnchor>
  <xdr:twoCellAnchor editAs="oneCell">
    <xdr:from>
      <xdr:col>1</xdr:col>
      <xdr:colOff>647700</xdr:colOff>
      <xdr:row>24</xdr:row>
      <xdr:rowOff>66675</xdr:rowOff>
    </xdr:from>
    <xdr:to>
      <xdr:col>6</xdr:col>
      <xdr:colOff>197700</xdr:colOff>
      <xdr:row>37</xdr:row>
      <xdr:rowOff>110175</xdr:rowOff>
    </xdr:to>
    <xdr:pic>
      <xdr:nvPicPr>
        <xdr:cNvPr id="5" name="Imagen 4">
          <a:extLst>
            <a:ext uri="{FF2B5EF4-FFF2-40B4-BE49-F238E27FC236}">
              <a16:creationId xmlns:a16="http://schemas.microsoft.com/office/drawing/2014/main" id="{91962A8B-CB26-416A-B107-D0DB4BFF55E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40180" y="4852035"/>
          <a:ext cx="3512400" cy="2420940"/>
        </a:xfrm>
        <a:prstGeom prst="rect">
          <a:avLst/>
        </a:prstGeom>
      </xdr:spPr>
    </xdr:pic>
    <xdr:clientData/>
  </xdr:twoCellAnchor>
  <xdr:twoCellAnchor editAs="oneCell">
    <xdr:from>
      <xdr:col>7</xdr:col>
      <xdr:colOff>190500</xdr:colOff>
      <xdr:row>8</xdr:row>
      <xdr:rowOff>47625</xdr:rowOff>
    </xdr:from>
    <xdr:to>
      <xdr:col>11</xdr:col>
      <xdr:colOff>502500</xdr:colOff>
      <xdr:row>21</xdr:row>
      <xdr:rowOff>91125</xdr:rowOff>
    </xdr:to>
    <xdr:pic>
      <xdr:nvPicPr>
        <xdr:cNvPr id="6" name="Imagen 5">
          <a:extLst>
            <a:ext uri="{FF2B5EF4-FFF2-40B4-BE49-F238E27FC236}">
              <a16:creationId xmlns:a16="http://schemas.microsoft.com/office/drawing/2014/main" id="{850EE3CB-1857-4518-85B7-CB1F496F4E1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591175" y="1914525"/>
          <a:ext cx="3398100" cy="2520000"/>
        </a:xfrm>
        <a:prstGeom prst="rect">
          <a:avLst/>
        </a:prstGeom>
      </xdr:spPr>
    </xdr:pic>
    <xdr:clientData/>
  </xdr:twoCellAnchor>
  <xdr:twoCellAnchor editAs="oneCell">
    <xdr:from>
      <xdr:col>1</xdr:col>
      <xdr:colOff>590550</xdr:colOff>
      <xdr:row>8</xdr:row>
      <xdr:rowOff>66675</xdr:rowOff>
    </xdr:from>
    <xdr:to>
      <xdr:col>6</xdr:col>
      <xdr:colOff>140550</xdr:colOff>
      <xdr:row>21</xdr:row>
      <xdr:rowOff>110175</xdr:rowOff>
    </xdr:to>
    <xdr:pic>
      <xdr:nvPicPr>
        <xdr:cNvPr id="7" name="Imagen 6">
          <a:extLst>
            <a:ext uri="{FF2B5EF4-FFF2-40B4-BE49-F238E27FC236}">
              <a16:creationId xmlns:a16="http://schemas.microsoft.com/office/drawing/2014/main" id="{55CC1CDD-8EDE-4C13-B3C2-CFEA78983EF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83030" y="1918335"/>
          <a:ext cx="3512400" cy="2420940"/>
        </a:xfrm>
        <a:prstGeom prst="rect">
          <a:avLst/>
        </a:prstGeom>
      </xdr:spPr>
    </xdr:pic>
    <xdr:clientData/>
  </xdr:twoCellAnchor>
  <xdr:oneCellAnchor>
    <xdr:from>
      <xdr:col>7</xdr:col>
      <xdr:colOff>168848</xdr:colOff>
      <xdr:row>40</xdr:row>
      <xdr:rowOff>47251</xdr:rowOff>
    </xdr:from>
    <xdr:ext cx="3408000" cy="2556000"/>
    <xdr:pic>
      <xdr:nvPicPr>
        <xdr:cNvPr id="8" name="Imagen 7">
          <a:extLst>
            <a:ext uri="{FF2B5EF4-FFF2-40B4-BE49-F238E27FC236}">
              <a16:creationId xmlns:a16="http://schemas.microsoft.com/office/drawing/2014/main" id="{E0CCE634-BE6F-4D37-A428-01BF6F5731D9}"/>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716208" y="8040631"/>
          <a:ext cx="3408000" cy="2556000"/>
        </a:xfrm>
        <a:prstGeom prst="rect">
          <a:avLst/>
        </a:prstGeom>
      </xdr:spPr>
    </xdr:pic>
    <xdr:clientData/>
  </xdr:oneCellAnchor>
  <xdr:oneCellAnchor>
    <xdr:from>
      <xdr:col>1</xdr:col>
      <xdr:colOff>647700</xdr:colOff>
      <xdr:row>40</xdr:row>
      <xdr:rowOff>66675</xdr:rowOff>
    </xdr:from>
    <xdr:ext cx="3360000" cy="2520000"/>
    <xdr:pic>
      <xdr:nvPicPr>
        <xdr:cNvPr id="9" name="Imagen 8">
          <a:extLst>
            <a:ext uri="{FF2B5EF4-FFF2-40B4-BE49-F238E27FC236}">
              <a16:creationId xmlns:a16="http://schemas.microsoft.com/office/drawing/2014/main" id="{3D874309-54C2-4380-BCC3-598E03DF3F1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440180" y="8060055"/>
          <a:ext cx="3360000" cy="2520000"/>
        </a:xfrm>
        <a:prstGeom prst="rect">
          <a:avLst/>
        </a:prstGeom>
      </xdr:spPr>
    </xdr:pic>
    <xdr:clientData/>
  </xdr:oneCellAnchor>
  <xdr:oneCellAnchor>
    <xdr:from>
      <xdr:col>7</xdr:col>
      <xdr:colOff>160515</xdr:colOff>
      <xdr:row>56</xdr:row>
      <xdr:rowOff>52894</xdr:rowOff>
    </xdr:from>
    <xdr:ext cx="3404238" cy="2556000"/>
    <xdr:pic>
      <xdr:nvPicPr>
        <xdr:cNvPr id="10" name="Imagen 9">
          <a:extLst>
            <a:ext uri="{FF2B5EF4-FFF2-40B4-BE49-F238E27FC236}">
              <a16:creationId xmlns:a16="http://schemas.microsoft.com/office/drawing/2014/main" id="{C0C1890A-7D94-4B94-9620-F5525BCB53C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707875" y="10979974"/>
          <a:ext cx="3404238" cy="2556000"/>
        </a:xfrm>
        <a:prstGeom prst="rect">
          <a:avLst/>
        </a:prstGeom>
      </xdr:spPr>
    </xdr:pic>
    <xdr:clientData/>
  </xdr:oneCellAnchor>
  <xdr:oneCellAnchor>
    <xdr:from>
      <xdr:col>2</xdr:col>
      <xdr:colOff>5148</xdr:colOff>
      <xdr:row>56</xdr:row>
      <xdr:rowOff>134485</xdr:rowOff>
    </xdr:from>
    <xdr:ext cx="3168000" cy="2376000"/>
    <xdr:pic>
      <xdr:nvPicPr>
        <xdr:cNvPr id="11" name="Imagen 10">
          <a:extLst>
            <a:ext uri="{FF2B5EF4-FFF2-40B4-BE49-F238E27FC236}">
              <a16:creationId xmlns:a16="http://schemas.microsoft.com/office/drawing/2014/main" id="{851D4C26-E4D1-4A32-9025-43AD657D979B}"/>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90108" y="11061565"/>
          <a:ext cx="3168000" cy="2376000"/>
        </a:xfrm>
        <a:prstGeom prst="rect">
          <a:avLst/>
        </a:prstGeom>
      </xdr:spPr>
    </xdr:pic>
    <xdr:clientData/>
  </xdr:oneCellAnchor>
  <xdr:oneCellAnchor>
    <xdr:from>
      <xdr:col>7</xdr:col>
      <xdr:colOff>160515</xdr:colOff>
      <xdr:row>72</xdr:row>
      <xdr:rowOff>54305</xdr:rowOff>
    </xdr:from>
    <xdr:ext cx="3404238" cy="2553178"/>
    <xdr:pic>
      <xdr:nvPicPr>
        <xdr:cNvPr id="12" name="Imagen 11">
          <a:extLst>
            <a:ext uri="{FF2B5EF4-FFF2-40B4-BE49-F238E27FC236}">
              <a16:creationId xmlns:a16="http://schemas.microsoft.com/office/drawing/2014/main" id="{2A136CA0-5F32-47F2-BB89-22198B5178FE}"/>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707875" y="14265605"/>
          <a:ext cx="3404238" cy="2553178"/>
        </a:xfrm>
        <a:prstGeom prst="rect">
          <a:avLst/>
        </a:prstGeom>
      </xdr:spPr>
    </xdr:pic>
    <xdr:clientData/>
  </xdr:oneCellAnchor>
  <xdr:oneCellAnchor>
    <xdr:from>
      <xdr:col>2</xdr:col>
      <xdr:colOff>698148</xdr:colOff>
      <xdr:row>72</xdr:row>
      <xdr:rowOff>134485</xdr:rowOff>
    </xdr:from>
    <xdr:ext cx="1782000" cy="2376000"/>
    <xdr:pic>
      <xdr:nvPicPr>
        <xdr:cNvPr id="13" name="Imagen 12">
          <a:extLst>
            <a:ext uri="{FF2B5EF4-FFF2-40B4-BE49-F238E27FC236}">
              <a16:creationId xmlns:a16="http://schemas.microsoft.com/office/drawing/2014/main" id="{C569CD8E-5231-4B71-BB0C-7BC7B889FF4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283108" y="14345785"/>
          <a:ext cx="1782000" cy="237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36566" y="138343"/>
          <a:ext cx="843803" cy="299808"/>
        </a:xfrm>
        <a:prstGeom prst="rect">
          <a:avLst/>
        </a:prstGeom>
      </xdr:spPr>
    </xdr:pic>
    <xdr:clientData/>
  </xdr:oneCellAnchor>
  <xdr:oneCellAnchor>
    <xdr:from>
      <xdr:col>1</xdr:col>
      <xdr:colOff>247649</xdr:colOff>
      <xdr:row>0</xdr:row>
      <xdr:rowOff>123826</xdr:rowOff>
    </xdr:from>
    <xdr:ext cx="714375" cy="247649"/>
    <xdr:pic>
      <xdr:nvPicPr>
        <xdr:cNvPr id="3" name="4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4849" y="123826"/>
          <a:ext cx="714375" cy="247649"/>
        </a:xfrm>
        <a:prstGeom prst="rect">
          <a:avLst/>
        </a:prstGeom>
      </xdr:spPr>
    </xdr:pic>
    <xdr:clientData/>
  </xdr:oneCellAnchor>
  <xdr:twoCellAnchor editAs="oneCell">
    <xdr:from>
      <xdr:col>1</xdr:col>
      <xdr:colOff>519953</xdr:colOff>
      <xdr:row>5</xdr:row>
      <xdr:rowOff>44824</xdr:rowOff>
    </xdr:from>
    <xdr:to>
      <xdr:col>5</xdr:col>
      <xdr:colOff>801540</xdr:colOff>
      <xdr:row>18</xdr:row>
      <xdr:rowOff>120864</xdr:rowOff>
    </xdr:to>
    <xdr:pic>
      <xdr:nvPicPr>
        <xdr:cNvPr id="10" name="4 Imagen">
          <a:extLst>
            <a:ext uri="{FF2B5EF4-FFF2-40B4-BE49-F238E27FC236}">
              <a16:creationId xmlns:a16="http://schemas.microsoft.com/office/drawing/2014/main" id="{3B69E6A2-C7B2-4F22-AE96-D4842E359E4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95082" y="1470212"/>
          <a:ext cx="3437164" cy="2424793"/>
        </a:xfrm>
        <a:prstGeom prst="rect">
          <a:avLst/>
        </a:prstGeom>
      </xdr:spPr>
    </xdr:pic>
    <xdr:clientData/>
  </xdr:twoCellAnchor>
  <xdr:twoCellAnchor editAs="oneCell">
    <xdr:from>
      <xdr:col>7</xdr:col>
      <xdr:colOff>392205</xdr:colOff>
      <xdr:row>5</xdr:row>
      <xdr:rowOff>72039</xdr:rowOff>
    </xdr:from>
    <xdr:to>
      <xdr:col>11</xdr:col>
      <xdr:colOff>174203</xdr:colOff>
      <xdr:row>18</xdr:row>
      <xdr:rowOff>140459</xdr:rowOff>
    </xdr:to>
    <xdr:pic>
      <xdr:nvPicPr>
        <xdr:cNvPr id="11" name="6 Imagen">
          <a:extLst>
            <a:ext uri="{FF2B5EF4-FFF2-40B4-BE49-F238E27FC236}">
              <a16:creationId xmlns:a16="http://schemas.microsoft.com/office/drawing/2014/main" id="{B12932B6-3919-4AB8-B058-3DF9B3C8C54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394511" y="1497427"/>
          <a:ext cx="3430633" cy="2417173"/>
        </a:xfrm>
        <a:prstGeom prst="rect">
          <a:avLst/>
        </a:prstGeom>
      </xdr:spPr>
    </xdr:pic>
    <xdr:clientData/>
  </xdr:twoCellAnchor>
  <xdr:twoCellAnchor editAs="oneCell">
    <xdr:from>
      <xdr:col>1</xdr:col>
      <xdr:colOff>587989</xdr:colOff>
      <xdr:row>21</xdr:row>
      <xdr:rowOff>63361</xdr:rowOff>
    </xdr:from>
    <xdr:to>
      <xdr:col>5</xdr:col>
      <xdr:colOff>877196</xdr:colOff>
      <xdr:row>34</xdr:row>
      <xdr:rowOff>139401</xdr:rowOff>
    </xdr:to>
    <xdr:pic>
      <xdr:nvPicPr>
        <xdr:cNvPr id="14" name="8 Imagen">
          <a:extLst>
            <a:ext uri="{FF2B5EF4-FFF2-40B4-BE49-F238E27FC236}">
              <a16:creationId xmlns:a16="http://schemas.microsoft.com/office/drawing/2014/main" id="{8D34028D-E334-482E-8A28-D0FD6D9797E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63118" y="4599502"/>
          <a:ext cx="3444784" cy="2424793"/>
        </a:xfrm>
        <a:prstGeom prst="rect">
          <a:avLst/>
        </a:prstGeom>
      </xdr:spPr>
    </xdr:pic>
    <xdr:clientData/>
  </xdr:twoCellAnchor>
  <xdr:twoCellAnchor editAs="oneCell">
    <xdr:from>
      <xdr:col>7</xdr:col>
      <xdr:colOff>361244</xdr:colOff>
      <xdr:row>21</xdr:row>
      <xdr:rowOff>54398</xdr:rowOff>
    </xdr:from>
    <xdr:to>
      <xdr:col>11</xdr:col>
      <xdr:colOff>135202</xdr:colOff>
      <xdr:row>34</xdr:row>
      <xdr:rowOff>128218</xdr:rowOff>
    </xdr:to>
    <xdr:pic>
      <xdr:nvPicPr>
        <xdr:cNvPr id="15" name="9 Imagen">
          <a:extLst>
            <a:ext uri="{FF2B5EF4-FFF2-40B4-BE49-F238E27FC236}">
              <a16:creationId xmlns:a16="http://schemas.microsoft.com/office/drawing/2014/main" id="{41AE8AB6-01E1-43C3-B9C1-D6102FEDD5B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63550" y="4590539"/>
          <a:ext cx="3422593" cy="2422573"/>
        </a:xfrm>
        <a:prstGeom prst="rect">
          <a:avLst/>
        </a:prstGeom>
      </xdr:spPr>
    </xdr:pic>
    <xdr:clientData/>
  </xdr:twoCellAnchor>
  <xdr:twoCellAnchor editAs="oneCell">
    <xdr:from>
      <xdr:col>7</xdr:col>
      <xdr:colOff>397103</xdr:colOff>
      <xdr:row>37</xdr:row>
      <xdr:rowOff>50362</xdr:rowOff>
    </xdr:from>
    <xdr:to>
      <xdr:col>11</xdr:col>
      <xdr:colOff>171481</xdr:colOff>
      <xdr:row>50</xdr:row>
      <xdr:rowOff>144331</xdr:rowOff>
    </xdr:to>
    <xdr:pic>
      <xdr:nvPicPr>
        <xdr:cNvPr id="20" name="5 Imagen">
          <a:extLst>
            <a:ext uri="{FF2B5EF4-FFF2-40B4-BE49-F238E27FC236}">
              <a16:creationId xmlns:a16="http://schemas.microsoft.com/office/drawing/2014/main" id="{07DF705F-142C-44C0-A27C-1283684BE9E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399409" y="7706221"/>
          <a:ext cx="3423013" cy="2424792"/>
        </a:xfrm>
        <a:prstGeom prst="rect">
          <a:avLst/>
        </a:prstGeom>
      </xdr:spPr>
    </xdr:pic>
    <xdr:clientData/>
  </xdr:twoCellAnchor>
  <xdr:twoCellAnchor editAs="oneCell">
    <xdr:from>
      <xdr:col>1</xdr:col>
      <xdr:colOff>543165</xdr:colOff>
      <xdr:row>37</xdr:row>
      <xdr:rowOff>45720</xdr:rowOff>
    </xdr:from>
    <xdr:to>
      <xdr:col>5</xdr:col>
      <xdr:colOff>832372</xdr:colOff>
      <xdr:row>50</xdr:row>
      <xdr:rowOff>139689</xdr:rowOff>
    </xdr:to>
    <xdr:pic>
      <xdr:nvPicPr>
        <xdr:cNvPr id="21" name="11 Imagen">
          <a:extLst>
            <a:ext uri="{FF2B5EF4-FFF2-40B4-BE49-F238E27FC236}">
              <a16:creationId xmlns:a16="http://schemas.microsoft.com/office/drawing/2014/main" id="{23698F76-3B0E-4E09-B943-6AFD2FA6FE3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18294" y="7701579"/>
          <a:ext cx="3444784" cy="2424792"/>
        </a:xfrm>
        <a:prstGeom prst="rect">
          <a:avLst/>
        </a:prstGeom>
      </xdr:spPr>
    </xdr:pic>
    <xdr:clientData/>
  </xdr:twoCellAnchor>
  <xdr:twoCellAnchor editAs="oneCell">
    <xdr:from>
      <xdr:col>1</xdr:col>
      <xdr:colOff>528918</xdr:colOff>
      <xdr:row>53</xdr:row>
      <xdr:rowOff>44212</xdr:rowOff>
    </xdr:from>
    <xdr:to>
      <xdr:col>5</xdr:col>
      <xdr:colOff>841338</xdr:colOff>
      <xdr:row>66</xdr:row>
      <xdr:rowOff>99203</xdr:rowOff>
    </xdr:to>
    <xdr:pic>
      <xdr:nvPicPr>
        <xdr:cNvPr id="22" name="Imagen 21">
          <a:extLst>
            <a:ext uri="{FF2B5EF4-FFF2-40B4-BE49-F238E27FC236}">
              <a16:creationId xmlns:a16="http://schemas.microsoft.com/office/drawing/2014/main" id="{81A54709-6360-4145-9128-9517786B03E8}"/>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04047" y="10595671"/>
          <a:ext cx="3467997" cy="2385814"/>
        </a:xfrm>
        <a:prstGeom prst="rect">
          <a:avLst/>
        </a:prstGeom>
      </xdr:spPr>
    </xdr:pic>
    <xdr:clientData/>
  </xdr:twoCellAnchor>
  <xdr:twoCellAnchor editAs="oneCell">
    <xdr:from>
      <xdr:col>7</xdr:col>
      <xdr:colOff>372136</xdr:colOff>
      <xdr:row>53</xdr:row>
      <xdr:rowOff>53787</xdr:rowOff>
    </xdr:from>
    <xdr:to>
      <xdr:col>11</xdr:col>
      <xdr:colOff>197742</xdr:colOff>
      <xdr:row>66</xdr:row>
      <xdr:rowOff>106238</xdr:rowOff>
    </xdr:to>
    <xdr:pic>
      <xdr:nvPicPr>
        <xdr:cNvPr id="23" name="Imagen 22" descr="C:\Users\ASUS\Desktop\IMG-20210209-WA0007.jpg">
          <a:extLst>
            <a:ext uri="{FF2B5EF4-FFF2-40B4-BE49-F238E27FC236}">
              <a16:creationId xmlns:a16="http://schemas.microsoft.com/office/drawing/2014/main" id="{595B0034-7724-4E72-BF1B-CC4D8250B7A8}"/>
            </a:ext>
          </a:extLst>
        </xdr:cNvPr>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374442" y="10605246"/>
          <a:ext cx="3474241" cy="238327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5FC21B16-BC9B-4156-AE3A-E7D329CA4F4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412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0EC0053B-EE3D-4AE4-8357-7C27D3C08C4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oneCellAnchor>
    <xdr:from>
      <xdr:col>1</xdr:col>
      <xdr:colOff>60101</xdr:colOff>
      <xdr:row>6</xdr:row>
      <xdr:rowOff>49095</xdr:rowOff>
    </xdr:from>
    <xdr:ext cx="3607023" cy="2579805"/>
    <xdr:pic>
      <xdr:nvPicPr>
        <xdr:cNvPr id="4" name="Imagen 3">
          <a:extLst>
            <a:ext uri="{FF2B5EF4-FFF2-40B4-BE49-F238E27FC236}">
              <a16:creationId xmlns:a16="http://schemas.microsoft.com/office/drawing/2014/main" id="{72D9E851-51D0-4368-9905-97FA4836FA5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26801" y="1786455"/>
          <a:ext cx="3607023" cy="2579805"/>
        </a:xfrm>
        <a:prstGeom prst="rect">
          <a:avLst/>
        </a:prstGeom>
      </xdr:spPr>
    </xdr:pic>
    <xdr:clientData/>
  </xdr:oneCellAnchor>
  <xdr:oneCellAnchor>
    <xdr:from>
      <xdr:col>7</xdr:col>
      <xdr:colOff>105266</xdr:colOff>
      <xdr:row>39</xdr:row>
      <xdr:rowOff>80737</xdr:rowOff>
    </xdr:from>
    <xdr:ext cx="4523883" cy="2538637"/>
    <xdr:pic>
      <xdr:nvPicPr>
        <xdr:cNvPr id="5" name="Imagen 4">
          <a:extLst>
            <a:ext uri="{FF2B5EF4-FFF2-40B4-BE49-F238E27FC236}">
              <a16:creationId xmlns:a16="http://schemas.microsoft.com/office/drawing/2014/main" id="{0001FF24-5A8F-4C56-BFF8-971A7FD8F4A4}"/>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r="6383" b="6500"/>
        <a:stretch/>
      </xdr:blipFill>
      <xdr:spPr>
        <a:xfrm>
          <a:off x="4250546" y="8607517"/>
          <a:ext cx="4523883" cy="2538637"/>
        </a:xfrm>
        <a:prstGeom prst="rect">
          <a:avLst/>
        </a:prstGeom>
      </xdr:spPr>
    </xdr:pic>
    <xdr:clientData/>
  </xdr:oneCellAnchor>
  <xdr:oneCellAnchor>
    <xdr:from>
      <xdr:col>1</xdr:col>
      <xdr:colOff>66934</xdr:colOff>
      <xdr:row>39</xdr:row>
      <xdr:rowOff>47625</xdr:rowOff>
    </xdr:from>
    <xdr:ext cx="3666866" cy="2543175"/>
    <xdr:pic>
      <xdr:nvPicPr>
        <xdr:cNvPr id="6" name="Imagen 5">
          <a:extLst>
            <a:ext uri="{FF2B5EF4-FFF2-40B4-BE49-F238E27FC236}">
              <a16:creationId xmlns:a16="http://schemas.microsoft.com/office/drawing/2014/main" id="{2C466EE9-3CA7-452A-8D2A-8022E96991F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3634" y="8574405"/>
          <a:ext cx="3666866" cy="2543175"/>
        </a:xfrm>
        <a:prstGeom prst="rect">
          <a:avLst/>
        </a:prstGeom>
      </xdr:spPr>
    </xdr:pic>
    <xdr:clientData/>
  </xdr:oneCellAnchor>
  <xdr:oneCellAnchor>
    <xdr:from>
      <xdr:col>7</xdr:col>
      <xdr:colOff>103188</xdr:colOff>
      <xdr:row>22</xdr:row>
      <xdr:rowOff>66677</xdr:rowOff>
    </xdr:from>
    <xdr:ext cx="4449762" cy="2552698"/>
    <xdr:pic>
      <xdr:nvPicPr>
        <xdr:cNvPr id="7" name="Imagen 6">
          <a:extLst>
            <a:ext uri="{FF2B5EF4-FFF2-40B4-BE49-F238E27FC236}">
              <a16:creationId xmlns:a16="http://schemas.microsoft.com/office/drawing/2014/main" id="{CA7C7A45-EEB7-439E-9FCE-927AFD13DB0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248468" y="5050157"/>
          <a:ext cx="4449762" cy="2552698"/>
        </a:xfrm>
        <a:prstGeom prst="rect">
          <a:avLst/>
        </a:prstGeom>
      </xdr:spPr>
    </xdr:pic>
    <xdr:clientData/>
  </xdr:oneCellAnchor>
  <xdr:oneCellAnchor>
    <xdr:from>
      <xdr:col>7</xdr:col>
      <xdr:colOff>94735</xdr:colOff>
      <xdr:row>6</xdr:row>
      <xdr:rowOff>65489</xdr:rowOff>
    </xdr:from>
    <xdr:ext cx="4496315" cy="2534836"/>
    <xdr:pic>
      <xdr:nvPicPr>
        <xdr:cNvPr id="8" name="Imagen 7">
          <a:extLst>
            <a:ext uri="{FF2B5EF4-FFF2-40B4-BE49-F238E27FC236}">
              <a16:creationId xmlns:a16="http://schemas.microsoft.com/office/drawing/2014/main" id="{C84B6A46-E75A-4E7E-A648-E7775CCE982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240015" y="1802849"/>
          <a:ext cx="4496315" cy="2534836"/>
        </a:xfrm>
        <a:prstGeom prst="rect">
          <a:avLst/>
        </a:prstGeom>
      </xdr:spPr>
    </xdr:pic>
    <xdr:clientData/>
  </xdr:oneCellAnchor>
  <xdr:twoCellAnchor editAs="oneCell">
    <xdr:from>
      <xdr:col>1</xdr:col>
      <xdr:colOff>77733</xdr:colOff>
      <xdr:row>22</xdr:row>
      <xdr:rowOff>72631</xdr:rowOff>
    </xdr:from>
    <xdr:to>
      <xdr:col>6</xdr:col>
      <xdr:colOff>581025</xdr:colOff>
      <xdr:row>35</xdr:row>
      <xdr:rowOff>95250</xdr:rowOff>
    </xdr:to>
    <xdr:pic>
      <xdr:nvPicPr>
        <xdr:cNvPr id="9" name="Imagen 8">
          <a:extLst>
            <a:ext uri="{FF2B5EF4-FFF2-40B4-BE49-F238E27FC236}">
              <a16:creationId xmlns:a16="http://schemas.microsoft.com/office/drawing/2014/main" id="{DDFCDD1E-2849-4F36-9C62-31C416D1D01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4433" y="5056111"/>
          <a:ext cx="3696072" cy="2415299"/>
        </a:xfrm>
        <a:prstGeom prst="rect">
          <a:avLst/>
        </a:prstGeom>
      </xdr:spPr>
    </xdr:pic>
    <xdr:clientData/>
  </xdr:twoCellAnchor>
  <xdr:twoCellAnchor editAs="oneCell">
    <xdr:from>
      <xdr:col>1</xdr:col>
      <xdr:colOff>70763</xdr:colOff>
      <xdr:row>88</xdr:row>
      <xdr:rowOff>68045</xdr:rowOff>
    </xdr:from>
    <xdr:to>
      <xdr:col>6</xdr:col>
      <xdr:colOff>581025</xdr:colOff>
      <xdr:row>101</xdr:row>
      <xdr:rowOff>142874</xdr:rowOff>
    </xdr:to>
    <xdr:pic>
      <xdr:nvPicPr>
        <xdr:cNvPr id="10" name="Imagen 9">
          <a:extLst>
            <a:ext uri="{FF2B5EF4-FFF2-40B4-BE49-F238E27FC236}">
              <a16:creationId xmlns:a16="http://schemas.microsoft.com/office/drawing/2014/main" id="{0A81F3AF-3686-42F5-AB2A-212F9B3F5E24}"/>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37463" y="18561785"/>
          <a:ext cx="3703042" cy="2452269"/>
        </a:xfrm>
        <a:prstGeom prst="rect">
          <a:avLst/>
        </a:prstGeom>
      </xdr:spPr>
    </xdr:pic>
    <xdr:clientData/>
  </xdr:twoCellAnchor>
  <xdr:twoCellAnchor editAs="oneCell">
    <xdr:from>
      <xdr:col>3</xdr:col>
      <xdr:colOff>80564</xdr:colOff>
      <xdr:row>72</xdr:row>
      <xdr:rowOff>57150</xdr:rowOff>
    </xdr:from>
    <xdr:to>
      <xdr:col>5</xdr:col>
      <xdr:colOff>800100</xdr:colOff>
      <xdr:row>85</xdr:row>
      <xdr:rowOff>133350</xdr:rowOff>
    </xdr:to>
    <xdr:pic>
      <xdr:nvPicPr>
        <xdr:cNvPr id="11" name="Imagen 10">
          <a:extLst>
            <a:ext uri="{FF2B5EF4-FFF2-40B4-BE49-F238E27FC236}">
              <a16:creationId xmlns:a16="http://schemas.microsoft.com/office/drawing/2014/main" id="{6BAE3707-095C-40B5-B914-0D9992038C2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276904" y="15403830"/>
          <a:ext cx="2121616" cy="2453640"/>
        </a:xfrm>
        <a:prstGeom prst="rect">
          <a:avLst/>
        </a:prstGeom>
      </xdr:spPr>
    </xdr:pic>
    <xdr:clientData/>
  </xdr:twoCellAnchor>
  <xdr:twoCellAnchor editAs="oneCell">
    <xdr:from>
      <xdr:col>7</xdr:col>
      <xdr:colOff>92074</xdr:colOff>
      <xdr:row>72</xdr:row>
      <xdr:rowOff>57150</xdr:rowOff>
    </xdr:from>
    <xdr:to>
      <xdr:col>11</xdr:col>
      <xdr:colOff>581024</xdr:colOff>
      <xdr:row>85</xdr:row>
      <xdr:rowOff>142875</xdr:rowOff>
    </xdr:to>
    <xdr:pic>
      <xdr:nvPicPr>
        <xdr:cNvPr id="12" name="Imagen 11">
          <a:extLst>
            <a:ext uri="{FF2B5EF4-FFF2-40B4-BE49-F238E27FC236}">
              <a16:creationId xmlns:a16="http://schemas.microsoft.com/office/drawing/2014/main" id="{F28D30FC-77B0-49B0-8FA4-C6F8F5E156B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237354" y="15403830"/>
          <a:ext cx="4626610" cy="2463165"/>
        </a:xfrm>
        <a:prstGeom prst="rect">
          <a:avLst/>
        </a:prstGeom>
      </xdr:spPr>
    </xdr:pic>
    <xdr:clientData/>
  </xdr:twoCellAnchor>
  <xdr:twoCellAnchor editAs="oneCell">
    <xdr:from>
      <xdr:col>7</xdr:col>
      <xdr:colOff>92613</xdr:colOff>
      <xdr:row>88</xdr:row>
      <xdr:rowOff>85725</xdr:rowOff>
    </xdr:from>
    <xdr:to>
      <xdr:col>11</xdr:col>
      <xdr:colOff>581025</xdr:colOff>
      <xdr:row>101</xdr:row>
      <xdr:rowOff>125844</xdr:rowOff>
    </xdr:to>
    <xdr:pic>
      <xdr:nvPicPr>
        <xdr:cNvPr id="13" name="Imagen 12">
          <a:extLst>
            <a:ext uri="{FF2B5EF4-FFF2-40B4-BE49-F238E27FC236}">
              <a16:creationId xmlns:a16="http://schemas.microsoft.com/office/drawing/2014/main" id="{112B6DA5-6B06-4C5F-A2E3-011EA682F48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237893" y="18579465"/>
          <a:ext cx="4626072" cy="2417559"/>
        </a:xfrm>
        <a:prstGeom prst="rect">
          <a:avLst/>
        </a:prstGeom>
      </xdr:spPr>
    </xdr:pic>
    <xdr:clientData/>
  </xdr:twoCellAnchor>
  <xdr:twoCellAnchor editAs="oneCell">
    <xdr:from>
      <xdr:col>1</xdr:col>
      <xdr:colOff>53127</xdr:colOff>
      <xdr:row>55</xdr:row>
      <xdr:rowOff>85725</xdr:rowOff>
    </xdr:from>
    <xdr:to>
      <xdr:col>6</xdr:col>
      <xdr:colOff>571500</xdr:colOff>
      <xdr:row>68</xdr:row>
      <xdr:rowOff>129225</xdr:rowOff>
    </xdr:to>
    <xdr:pic>
      <xdr:nvPicPr>
        <xdr:cNvPr id="14" name="Imagen 13">
          <a:extLst>
            <a:ext uri="{FF2B5EF4-FFF2-40B4-BE49-F238E27FC236}">
              <a16:creationId xmlns:a16="http://schemas.microsoft.com/office/drawing/2014/main" id="{A78A3A4A-D59C-44E4-A191-741AFEAF615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9827" y="11828145"/>
          <a:ext cx="3711153" cy="2520000"/>
        </a:xfrm>
        <a:prstGeom prst="rect">
          <a:avLst/>
        </a:prstGeom>
      </xdr:spPr>
    </xdr:pic>
    <xdr:clientData/>
  </xdr:twoCellAnchor>
  <xdr:twoCellAnchor editAs="oneCell">
    <xdr:from>
      <xdr:col>7</xdr:col>
      <xdr:colOff>171817</xdr:colOff>
      <xdr:row>55</xdr:row>
      <xdr:rowOff>76201</xdr:rowOff>
    </xdr:from>
    <xdr:to>
      <xdr:col>11</xdr:col>
      <xdr:colOff>590550</xdr:colOff>
      <xdr:row>68</xdr:row>
      <xdr:rowOff>119701</xdr:rowOff>
    </xdr:to>
    <xdr:pic>
      <xdr:nvPicPr>
        <xdr:cNvPr id="15" name="Imagen 14">
          <a:extLst>
            <a:ext uri="{FF2B5EF4-FFF2-40B4-BE49-F238E27FC236}">
              <a16:creationId xmlns:a16="http://schemas.microsoft.com/office/drawing/2014/main" id="{9476E717-8B04-4E16-9D4D-C7D13C3AD6AD}"/>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317097" y="11818621"/>
          <a:ext cx="4556393" cy="25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268941</xdr:colOff>
      <xdr:row>0</xdr:row>
      <xdr:rowOff>138343</xdr:rowOff>
    </xdr:from>
    <xdr:ext cx="843803" cy="299808"/>
    <xdr:pic>
      <xdr:nvPicPr>
        <xdr:cNvPr id="2" name="2 Imagen">
          <a:extLst>
            <a:ext uri="{FF2B5EF4-FFF2-40B4-BE49-F238E27FC236}">
              <a16:creationId xmlns:a16="http://schemas.microsoft.com/office/drawing/2014/main" id="{46D5771D-B408-4C4E-88A8-8F38A6E3FE7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9844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E055DFB5-6295-40CD-B0E3-DC0BF9DE55C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twoCellAnchor editAs="oneCell">
    <xdr:from>
      <xdr:col>2</xdr:col>
      <xdr:colOff>123264</xdr:colOff>
      <xdr:row>5</xdr:row>
      <xdr:rowOff>67235</xdr:rowOff>
    </xdr:from>
    <xdr:to>
      <xdr:col>6</xdr:col>
      <xdr:colOff>360829</xdr:colOff>
      <xdr:row>18</xdr:row>
      <xdr:rowOff>94129</xdr:rowOff>
    </xdr:to>
    <xdr:pic>
      <xdr:nvPicPr>
        <xdr:cNvPr id="4" name="3 Imagen">
          <a:extLst>
            <a:ext uri="{FF2B5EF4-FFF2-40B4-BE49-F238E27FC236}">
              <a16:creationId xmlns:a16="http://schemas.microsoft.com/office/drawing/2014/main" id="{B80400B1-4A8E-4F42-9F39-84526397E86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25244" y="1492175"/>
          <a:ext cx="3437965" cy="2419574"/>
        </a:xfrm>
        <a:prstGeom prst="rect">
          <a:avLst/>
        </a:prstGeom>
      </xdr:spPr>
    </xdr:pic>
    <xdr:clientData/>
  </xdr:twoCellAnchor>
  <xdr:twoCellAnchor editAs="oneCell">
    <xdr:from>
      <xdr:col>7</xdr:col>
      <xdr:colOff>358588</xdr:colOff>
      <xdr:row>5</xdr:row>
      <xdr:rowOff>78441</xdr:rowOff>
    </xdr:from>
    <xdr:to>
      <xdr:col>10</xdr:col>
      <xdr:colOff>842682</xdr:colOff>
      <xdr:row>18</xdr:row>
      <xdr:rowOff>105335</xdr:rowOff>
    </xdr:to>
    <xdr:pic>
      <xdr:nvPicPr>
        <xdr:cNvPr id="5" name="5 Imagen">
          <a:extLst>
            <a:ext uri="{FF2B5EF4-FFF2-40B4-BE49-F238E27FC236}">
              <a16:creationId xmlns:a16="http://schemas.microsoft.com/office/drawing/2014/main" id="{C5CFB8BC-8852-4A88-983E-0F8309ED8EA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46768" y="1503381"/>
          <a:ext cx="3425414" cy="2419574"/>
        </a:xfrm>
        <a:prstGeom prst="rect">
          <a:avLst/>
        </a:prstGeom>
      </xdr:spPr>
    </xdr:pic>
    <xdr:clientData/>
  </xdr:twoCellAnchor>
  <xdr:twoCellAnchor editAs="oneCell">
    <xdr:from>
      <xdr:col>2</xdr:col>
      <xdr:colOff>134470</xdr:colOff>
      <xdr:row>21</xdr:row>
      <xdr:rowOff>56029</xdr:rowOff>
    </xdr:from>
    <xdr:to>
      <xdr:col>6</xdr:col>
      <xdr:colOff>402515</xdr:colOff>
      <xdr:row>34</xdr:row>
      <xdr:rowOff>105783</xdr:rowOff>
    </xdr:to>
    <xdr:pic>
      <xdr:nvPicPr>
        <xdr:cNvPr id="6" name="6 Imagen">
          <a:extLst>
            <a:ext uri="{FF2B5EF4-FFF2-40B4-BE49-F238E27FC236}">
              <a16:creationId xmlns:a16="http://schemas.microsoft.com/office/drawing/2014/main" id="{55C23402-DF43-4A67-AD2B-1C301A2068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36450" y="4673749"/>
          <a:ext cx="3468445" cy="2442434"/>
        </a:xfrm>
        <a:prstGeom prst="rect">
          <a:avLst/>
        </a:prstGeom>
      </xdr:spPr>
    </xdr:pic>
    <xdr:clientData/>
  </xdr:twoCellAnchor>
  <xdr:twoCellAnchor editAs="oneCell">
    <xdr:from>
      <xdr:col>8</xdr:col>
      <xdr:colOff>56030</xdr:colOff>
      <xdr:row>21</xdr:row>
      <xdr:rowOff>56029</xdr:rowOff>
    </xdr:from>
    <xdr:to>
      <xdr:col>10</xdr:col>
      <xdr:colOff>921124</xdr:colOff>
      <xdr:row>34</xdr:row>
      <xdr:rowOff>82923</xdr:rowOff>
    </xdr:to>
    <xdr:pic>
      <xdr:nvPicPr>
        <xdr:cNvPr id="7" name="7 Imagen">
          <a:extLst>
            <a:ext uri="{FF2B5EF4-FFF2-40B4-BE49-F238E27FC236}">
              <a16:creationId xmlns:a16="http://schemas.microsoft.com/office/drawing/2014/main" id="{7DE199FA-21FB-48DF-BB9E-C8BE9A1D58A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932830" y="4673749"/>
          <a:ext cx="3417794" cy="2419574"/>
        </a:xfrm>
        <a:prstGeom prst="rect">
          <a:avLst/>
        </a:prstGeom>
      </xdr:spPr>
    </xdr:pic>
    <xdr:clientData/>
  </xdr:twoCellAnchor>
  <xdr:twoCellAnchor editAs="oneCell">
    <xdr:from>
      <xdr:col>2</xdr:col>
      <xdr:colOff>100852</xdr:colOff>
      <xdr:row>37</xdr:row>
      <xdr:rowOff>67235</xdr:rowOff>
    </xdr:from>
    <xdr:to>
      <xdr:col>6</xdr:col>
      <xdr:colOff>338417</xdr:colOff>
      <xdr:row>50</xdr:row>
      <xdr:rowOff>94130</xdr:rowOff>
    </xdr:to>
    <xdr:pic>
      <xdr:nvPicPr>
        <xdr:cNvPr id="8" name="8 Imagen">
          <a:extLst>
            <a:ext uri="{FF2B5EF4-FFF2-40B4-BE49-F238E27FC236}">
              <a16:creationId xmlns:a16="http://schemas.microsoft.com/office/drawing/2014/main" id="{CFEB2A0F-7D25-4919-9A88-EEE6AF3DA7B8}"/>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702832" y="7877735"/>
          <a:ext cx="3437965" cy="2419575"/>
        </a:xfrm>
        <a:prstGeom prst="rect">
          <a:avLst/>
        </a:prstGeom>
      </xdr:spPr>
    </xdr:pic>
    <xdr:clientData/>
  </xdr:twoCellAnchor>
  <xdr:twoCellAnchor editAs="oneCell">
    <xdr:from>
      <xdr:col>7</xdr:col>
      <xdr:colOff>313765</xdr:colOff>
      <xdr:row>37</xdr:row>
      <xdr:rowOff>56029</xdr:rowOff>
    </xdr:from>
    <xdr:to>
      <xdr:col>10</xdr:col>
      <xdr:colOff>797859</xdr:colOff>
      <xdr:row>50</xdr:row>
      <xdr:rowOff>82924</xdr:rowOff>
    </xdr:to>
    <xdr:pic>
      <xdr:nvPicPr>
        <xdr:cNvPr id="9" name="9 Imagen">
          <a:extLst>
            <a:ext uri="{FF2B5EF4-FFF2-40B4-BE49-F238E27FC236}">
              <a16:creationId xmlns:a16="http://schemas.microsoft.com/office/drawing/2014/main" id="{8FEE98EA-54A3-4B88-9ED1-54F8C4AA7E68}"/>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01945" y="7866529"/>
          <a:ext cx="3425414" cy="2419575"/>
        </a:xfrm>
        <a:prstGeom prst="rect">
          <a:avLst/>
        </a:prstGeom>
      </xdr:spPr>
    </xdr:pic>
    <xdr:clientData/>
  </xdr:twoCellAnchor>
  <xdr:twoCellAnchor editAs="oneCell">
    <xdr:from>
      <xdr:col>2</xdr:col>
      <xdr:colOff>235324</xdr:colOff>
      <xdr:row>53</xdr:row>
      <xdr:rowOff>78441</xdr:rowOff>
    </xdr:from>
    <xdr:to>
      <xdr:col>6</xdr:col>
      <xdr:colOff>442409</xdr:colOff>
      <xdr:row>66</xdr:row>
      <xdr:rowOff>82475</xdr:rowOff>
    </xdr:to>
    <xdr:pic>
      <xdr:nvPicPr>
        <xdr:cNvPr id="10" name="10 Imagen">
          <a:extLst>
            <a:ext uri="{FF2B5EF4-FFF2-40B4-BE49-F238E27FC236}">
              <a16:creationId xmlns:a16="http://schemas.microsoft.com/office/drawing/2014/main" id="{4463CF76-1C04-40FB-897B-B815A0C30EA5}"/>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37304" y="11081721"/>
          <a:ext cx="3407485" cy="2396714"/>
        </a:xfrm>
        <a:prstGeom prst="rect">
          <a:avLst/>
        </a:prstGeom>
      </xdr:spPr>
    </xdr:pic>
    <xdr:clientData/>
  </xdr:twoCellAnchor>
  <xdr:twoCellAnchor editAs="oneCell">
    <xdr:from>
      <xdr:col>2</xdr:col>
      <xdr:colOff>142875</xdr:colOff>
      <xdr:row>85</xdr:row>
      <xdr:rowOff>49867</xdr:rowOff>
    </xdr:from>
    <xdr:to>
      <xdr:col>6</xdr:col>
      <xdr:colOff>379319</xdr:colOff>
      <xdr:row>98</xdr:row>
      <xdr:rowOff>76761</xdr:rowOff>
    </xdr:to>
    <xdr:pic>
      <xdr:nvPicPr>
        <xdr:cNvPr id="11" name="11 Imagen">
          <a:extLst>
            <a:ext uri="{FF2B5EF4-FFF2-40B4-BE49-F238E27FC236}">
              <a16:creationId xmlns:a16="http://schemas.microsoft.com/office/drawing/2014/main" id="{0932C460-E6AB-4754-8207-5ED724D4D4A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744855" y="17392987"/>
          <a:ext cx="3436844" cy="2419574"/>
        </a:xfrm>
        <a:prstGeom prst="rect">
          <a:avLst/>
        </a:prstGeom>
      </xdr:spPr>
    </xdr:pic>
    <xdr:clientData/>
  </xdr:twoCellAnchor>
  <xdr:twoCellAnchor editAs="oneCell">
    <xdr:from>
      <xdr:col>7</xdr:col>
      <xdr:colOff>228600</xdr:colOff>
      <xdr:row>53</xdr:row>
      <xdr:rowOff>66675</xdr:rowOff>
    </xdr:from>
    <xdr:to>
      <xdr:col>10</xdr:col>
      <xdr:colOff>714375</xdr:colOff>
      <xdr:row>66</xdr:row>
      <xdr:rowOff>95250</xdr:rowOff>
    </xdr:to>
    <xdr:pic>
      <xdr:nvPicPr>
        <xdr:cNvPr id="12" name="13 Imagen">
          <a:extLst>
            <a:ext uri="{FF2B5EF4-FFF2-40B4-BE49-F238E27FC236}">
              <a16:creationId xmlns:a16="http://schemas.microsoft.com/office/drawing/2014/main" id="{455622FA-FA34-4222-8D67-BCCB2320BA5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716780" y="11069955"/>
          <a:ext cx="3427095" cy="2421255"/>
        </a:xfrm>
        <a:prstGeom prst="rect">
          <a:avLst/>
        </a:prstGeom>
      </xdr:spPr>
    </xdr:pic>
    <xdr:clientData/>
  </xdr:twoCellAnchor>
  <xdr:twoCellAnchor editAs="oneCell">
    <xdr:from>
      <xdr:col>7</xdr:col>
      <xdr:colOff>295275</xdr:colOff>
      <xdr:row>85</xdr:row>
      <xdr:rowOff>47625</xdr:rowOff>
    </xdr:from>
    <xdr:to>
      <xdr:col>10</xdr:col>
      <xdr:colOff>750570</xdr:colOff>
      <xdr:row>98</xdr:row>
      <xdr:rowOff>53340</xdr:rowOff>
    </xdr:to>
    <xdr:pic>
      <xdr:nvPicPr>
        <xdr:cNvPr id="13" name="14 Imagen">
          <a:extLst>
            <a:ext uri="{FF2B5EF4-FFF2-40B4-BE49-F238E27FC236}">
              <a16:creationId xmlns:a16="http://schemas.microsoft.com/office/drawing/2014/main" id="{25260854-97C6-463E-AAB7-83B13703D7FE}"/>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83455" y="17390745"/>
          <a:ext cx="3396615" cy="2398395"/>
        </a:xfrm>
        <a:prstGeom prst="rect">
          <a:avLst/>
        </a:prstGeom>
      </xdr:spPr>
    </xdr:pic>
    <xdr:clientData/>
  </xdr:twoCellAnchor>
  <xdr:twoCellAnchor editAs="oneCell">
    <xdr:from>
      <xdr:col>2</xdr:col>
      <xdr:colOff>161925</xdr:colOff>
      <xdr:row>101</xdr:row>
      <xdr:rowOff>9525</xdr:rowOff>
    </xdr:from>
    <xdr:to>
      <xdr:col>6</xdr:col>
      <xdr:colOff>438150</xdr:colOff>
      <xdr:row>114</xdr:row>
      <xdr:rowOff>68580</xdr:rowOff>
    </xdr:to>
    <xdr:pic>
      <xdr:nvPicPr>
        <xdr:cNvPr id="14" name="15 Imagen">
          <a:extLst>
            <a:ext uri="{FF2B5EF4-FFF2-40B4-BE49-F238E27FC236}">
              <a16:creationId xmlns:a16="http://schemas.microsoft.com/office/drawing/2014/main" id="{AE8E89A2-B1BB-4A54-98AB-C111A44E4DC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63905" y="20499705"/>
          <a:ext cx="3476625" cy="2451735"/>
        </a:xfrm>
        <a:prstGeom prst="rect">
          <a:avLst/>
        </a:prstGeom>
      </xdr:spPr>
    </xdr:pic>
    <xdr:clientData/>
  </xdr:twoCellAnchor>
  <xdr:twoCellAnchor editAs="oneCell">
    <xdr:from>
      <xdr:col>7</xdr:col>
      <xdr:colOff>333375</xdr:colOff>
      <xdr:row>101</xdr:row>
      <xdr:rowOff>47625</xdr:rowOff>
    </xdr:from>
    <xdr:to>
      <xdr:col>10</xdr:col>
      <xdr:colOff>864870</xdr:colOff>
      <xdr:row>114</xdr:row>
      <xdr:rowOff>114300</xdr:rowOff>
    </xdr:to>
    <xdr:pic>
      <xdr:nvPicPr>
        <xdr:cNvPr id="15" name="16 Imagen">
          <a:extLst>
            <a:ext uri="{FF2B5EF4-FFF2-40B4-BE49-F238E27FC236}">
              <a16:creationId xmlns:a16="http://schemas.microsoft.com/office/drawing/2014/main" id="{96659A19-760E-44AD-BF00-55E4D7E387DD}"/>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821555" y="20537805"/>
          <a:ext cx="3472815" cy="2459355"/>
        </a:xfrm>
        <a:prstGeom prst="rect">
          <a:avLst/>
        </a:prstGeom>
      </xdr:spPr>
    </xdr:pic>
    <xdr:clientData/>
  </xdr:twoCellAnchor>
  <xdr:twoCellAnchor editAs="oneCell">
    <xdr:from>
      <xdr:col>2</xdr:col>
      <xdr:colOff>142875</xdr:colOff>
      <xdr:row>117</xdr:row>
      <xdr:rowOff>66675</xdr:rowOff>
    </xdr:from>
    <xdr:to>
      <xdr:col>6</xdr:col>
      <xdr:colOff>403860</xdr:colOff>
      <xdr:row>130</xdr:row>
      <xdr:rowOff>110490</xdr:rowOff>
    </xdr:to>
    <xdr:pic>
      <xdr:nvPicPr>
        <xdr:cNvPr id="16" name="48 Imagen">
          <a:extLst>
            <a:ext uri="{FF2B5EF4-FFF2-40B4-BE49-F238E27FC236}">
              <a16:creationId xmlns:a16="http://schemas.microsoft.com/office/drawing/2014/main" id="{8EF7F29F-DC14-492F-95EB-F65FF16490C3}"/>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744855" y="23703915"/>
          <a:ext cx="3461385" cy="2436495"/>
        </a:xfrm>
        <a:prstGeom prst="rect">
          <a:avLst/>
        </a:prstGeom>
      </xdr:spPr>
    </xdr:pic>
    <xdr:clientData/>
  </xdr:twoCellAnchor>
  <xdr:twoCellAnchor editAs="oneCell">
    <xdr:from>
      <xdr:col>8</xdr:col>
      <xdr:colOff>0</xdr:colOff>
      <xdr:row>117</xdr:row>
      <xdr:rowOff>38100</xdr:rowOff>
    </xdr:from>
    <xdr:to>
      <xdr:col>10</xdr:col>
      <xdr:colOff>897255</xdr:colOff>
      <xdr:row>130</xdr:row>
      <xdr:rowOff>89535</xdr:rowOff>
    </xdr:to>
    <xdr:pic>
      <xdr:nvPicPr>
        <xdr:cNvPr id="17" name="50 Imagen">
          <a:extLst>
            <a:ext uri="{FF2B5EF4-FFF2-40B4-BE49-F238E27FC236}">
              <a16:creationId xmlns:a16="http://schemas.microsoft.com/office/drawing/2014/main" id="{780C6C24-F50F-408A-9A8B-5CE9849BE7CA}"/>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876800" y="23675340"/>
          <a:ext cx="3449955" cy="2444115"/>
        </a:xfrm>
        <a:prstGeom prst="rect">
          <a:avLst/>
        </a:prstGeom>
      </xdr:spPr>
    </xdr:pic>
    <xdr:clientData/>
  </xdr:twoCellAnchor>
  <xdr:twoCellAnchor editAs="oneCell">
    <xdr:from>
      <xdr:col>2</xdr:col>
      <xdr:colOff>161925</xdr:colOff>
      <xdr:row>69</xdr:row>
      <xdr:rowOff>76200</xdr:rowOff>
    </xdr:from>
    <xdr:to>
      <xdr:col>6</xdr:col>
      <xdr:colOff>400050</xdr:colOff>
      <xdr:row>82</xdr:row>
      <xdr:rowOff>104775</xdr:rowOff>
    </xdr:to>
    <xdr:pic>
      <xdr:nvPicPr>
        <xdr:cNvPr id="18" name="19 Imagen">
          <a:extLst>
            <a:ext uri="{FF2B5EF4-FFF2-40B4-BE49-F238E27FC236}">
              <a16:creationId xmlns:a16="http://schemas.microsoft.com/office/drawing/2014/main" id="{BFC9A48D-D111-4B60-8275-9C0A852F3C0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763905" y="14272260"/>
          <a:ext cx="3438525" cy="2421255"/>
        </a:xfrm>
        <a:prstGeom prst="rect">
          <a:avLst/>
        </a:prstGeom>
      </xdr:spPr>
    </xdr:pic>
    <xdr:clientData/>
  </xdr:twoCellAnchor>
  <xdr:twoCellAnchor editAs="oneCell">
    <xdr:from>
      <xdr:col>8</xdr:col>
      <xdr:colOff>38100</xdr:colOff>
      <xdr:row>69</xdr:row>
      <xdr:rowOff>85725</xdr:rowOff>
    </xdr:from>
    <xdr:to>
      <xdr:col>10</xdr:col>
      <xdr:colOff>874395</xdr:colOff>
      <xdr:row>82</xdr:row>
      <xdr:rowOff>91440</xdr:rowOff>
    </xdr:to>
    <xdr:pic>
      <xdr:nvPicPr>
        <xdr:cNvPr id="19" name="21 Imagen">
          <a:extLst>
            <a:ext uri="{FF2B5EF4-FFF2-40B4-BE49-F238E27FC236}">
              <a16:creationId xmlns:a16="http://schemas.microsoft.com/office/drawing/2014/main" id="{988661EF-1481-4863-93D9-3D52A6377BDD}"/>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14900" y="14281785"/>
          <a:ext cx="3388995" cy="23983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326091</xdr:colOff>
      <xdr:row>0</xdr:row>
      <xdr:rowOff>138343</xdr:rowOff>
    </xdr:from>
    <xdr:ext cx="843803" cy="299808"/>
    <xdr:pic>
      <xdr:nvPicPr>
        <xdr:cNvPr id="2" name="2 Imagen">
          <a:extLst>
            <a:ext uri="{FF2B5EF4-FFF2-40B4-BE49-F238E27FC236}">
              <a16:creationId xmlns:a16="http://schemas.microsoft.com/office/drawing/2014/main" id="{05A806D4-BD78-4BF0-9DEF-D403A94E273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885131" y="138343"/>
          <a:ext cx="843803" cy="299808"/>
        </a:xfrm>
        <a:prstGeom prst="rect">
          <a:avLst/>
        </a:prstGeom>
      </xdr:spPr>
    </xdr:pic>
    <xdr:clientData/>
  </xdr:oneCellAnchor>
  <xdr:oneCellAnchor>
    <xdr:from>
      <xdr:col>0</xdr:col>
      <xdr:colOff>247649</xdr:colOff>
      <xdr:row>0</xdr:row>
      <xdr:rowOff>123826</xdr:rowOff>
    </xdr:from>
    <xdr:ext cx="714375" cy="247649"/>
    <xdr:pic>
      <xdr:nvPicPr>
        <xdr:cNvPr id="3" name="4 Imagen">
          <a:extLst>
            <a:ext uri="{FF2B5EF4-FFF2-40B4-BE49-F238E27FC236}">
              <a16:creationId xmlns:a16="http://schemas.microsoft.com/office/drawing/2014/main" id="{AB356CE5-17EE-4C93-BB1F-A5D69D2105B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47649" y="123826"/>
          <a:ext cx="714375" cy="247649"/>
        </a:xfrm>
        <a:prstGeom prst="rect">
          <a:avLst/>
        </a:prstGeom>
      </xdr:spPr>
    </xdr:pic>
    <xdr:clientData/>
  </xdr:oneCellAnchor>
  <xdr:oneCellAnchor>
    <xdr:from>
      <xdr:col>0</xdr:col>
      <xdr:colOff>0</xdr:colOff>
      <xdr:row>374</xdr:row>
      <xdr:rowOff>0</xdr:rowOff>
    </xdr:from>
    <xdr:ext cx="2217420" cy="0"/>
    <xdr:pic>
      <xdr:nvPicPr>
        <xdr:cNvPr id="4" name="Imagen 3">
          <a:extLst>
            <a:ext uri="{FF2B5EF4-FFF2-40B4-BE49-F238E27FC236}">
              <a16:creationId xmlns:a16="http://schemas.microsoft.com/office/drawing/2014/main" id="{865D8B9A-8D0C-43E1-B093-E552940410B3}"/>
            </a:ext>
          </a:extLst>
        </xdr:cNvPr>
        <xdr:cNvPicPr>
          <a:picLocks noChangeAspect="1"/>
        </xdr:cNvPicPr>
      </xdr:nvPicPr>
      <xdr:blipFill>
        <a:blip xmlns:r="http://schemas.openxmlformats.org/officeDocument/2006/relationships" r:embed="rId3"/>
        <a:stretch>
          <a:fillRect/>
        </a:stretch>
      </xdr:blipFill>
      <xdr:spPr>
        <a:xfrm>
          <a:off x="0" y="40652700"/>
          <a:ext cx="2217420" cy="0"/>
        </a:xfrm>
        <a:prstGeom prst="rect">
          <a:avLst/>
        </a:prstGeom>
      </xdr:spPr>
    </xdr:pic>
    <xdr:clientData/>
  </xdr:oneCellAnchor>
  <xdr:oneCellAnchor>
    <xdr:from>
      <xdr:col>0</xdr:col>
      <xdr:colOff>152400</xdr:colOff>
      <xdr:row>406</xdr:row>
      <xdr:rowOff>0</xdr:rowOff>
    </xdr:from>
    <xdr:ext cx="2217420" cy="0"/>
    <xdr:pic>
      <xdr:nvPicPr>
        <xdr:cNvPr id="5" name="Imagen 4">
          <a:extLst>
            <a:ext uri="{FF2B5EF4-FFF2-40B4-BE49-F238E27FC236}">
              <a16:creationId xmlns:a16="http://schemas.microsoft.com/office/drawing/2014/main" id="{AE71A797-1267-4B4B-9C20-D8392FFA1768}"/>
            </a:ext>
          </a:extLst>
        </xdr:cNvPr>
        <xdr:cNvPicPr>
          <a:picLocks noChangeAspect="1"/>
        </xdr:cNvPicPr>
      </xdr:nvPicPr>
      <xdr:blipFill>
        <a:blip xmlns:r="http://schemas.openxmlformats.org/officeDocument/2006/relationships" r:embed="rId3"/>
        <a:stretch>
          <a:fillRect/>
        </a:stretch>
      </xdr:blipFill>
      <xdr:spPr>
        <a:xfrm>
          <a:off x="152400" y="46626780"/>
          <a:ext cx="2217420" cy="0"/>
        </a:xfrm>
        <a:prstGeom prst="rect">
          <a:avLst/>
        </a:prstGeom>
      </xdr:spPr>
    </xdr:pic>
    <xdr:clientData/>
  </xdr:oneCellAnchor>
  <xdr:oneCellAnchor>
    <xdr:from>
      <xdr:col>6</xdr:col>
      <xdr:colOff>560916</xdr:colOff>
      <xdr:row>149</xdr:row>
      <xdr:rowOff>52917</xdr:rowOff>
    </xdr:from>
    <xdr:ext cx="0" cy="0"/>
    <xdr:pic>
      <xdr:nvPicPr>
        <xdr:cNvPr id="6" name="Imagen 5">
          <a:extLst>
            <a:ext uri="{FF2B5EF4-FFF2-40B4-BE49-F238E27FC236}">
              <a16:creationId xmlns:a16="http://schemas.microsoft.com/office/drawing/2014/main" id="{6FF36944-67CB-4621-B6FE-39F9E8E653A1}"/>
            </a:ext>
          </a:extLst>
        </xdr:cNvPr>
        <xdr:cNvPicPr>
          <a:picLocks noChangeAspect="1"/>
        </xdr:cNvPicPr>
      </xdr:nvPicPr>
      <xdr:blipFill>
        <a:blip xmlns:r="http://schemas.openxmlformats.org/officeDocument/2006/relationships" r:embed="rId4"/>
        <a:stretch>
          <a:fillRect/>
        </a:stretch>
      </xdr:blipFill>
      <xdr:spPr>
        <a:xfrm>
          <a:off x="5163396" y="7291917"/>
          <a:ext cx="0" cy="0"/>
        </a:xfrm>
        <a:prstGeom prst="rect">
          <a:avLst/>
        </a:prstGeom>
      </xdr:spPr>
    </xdr:pic>
    <xdr:clientData/>
  </xdr:oneCellAnchor>
  <xdr:oneCellAnchor>
    <xdr:from>
      <xdr:col>0</xdr:col>
      <xdr:colOff>152400</xdr:colOff>
      <xdr:row>421</xdr:row>
      <xdr:rowOff>0</xdr:rowOff>
    </xdr:from>
    <xdr:ext cx="2217420" cy="0"/>
    <xdr:pic>
      <xdr:nvPicPr>
        <xdr:cNvPr id="7" name="Imagen 6">
          <a:extLst>
            <a:ext uri="{FF2B5EF4-FFF2-40B4-BE49-F238E27FC236}">
              <a16:creationId xmlns:a16="http://schemas.microsoft.com/office/drawing/2014/main" id="{7B562B15-8553-4988-8ECC-AC54B5735440}"/>
            </a:ext>
          </a:extLst>
        </xdr:cNvPr>
        <xdr:cNvPicPr>
          <a:picLocks noChangeAspect="1"/>
        </xdr:cNvPicPr>
      </xdr:nvPicPr>
      <xdr:blipFill>
        <a:blip xmlns:r="http://schemas.openxmlformats.org/officeDocument/2006/relationships" r:embed="rId3"/>
        <a:stretch>
          <a:fillRect/>
        </a:stretch>
      </xdr:blipFill>
      <xdr:spPr>
        <a:xfrm>
          <a:off x="152400" y="46626780"/>
          <a:ext cx="2217420" cy="0"/>
        </a:xfrm>
        <a:prstGeom prst="rect">
          <a:avLst/>
        </a:prstGeom>
      </xdr:spPr>
    </xdr:pic>
    <xdr:clientData/>
  </xdr:oneCellAnchor>
  <xdr:oneCellAnchor>
    <xdr:from>
      <xdr:col>0</xdr:col>
      <xdr:colOff>152400</xdr:colOff>
      <xdr:row>421</xdr:row>
      <xdr:rowOff>0</xdr:rowOff>
    </xdr:from>
    <xdr:ext cx="2217420" cy="0"/>
    <xdr:pic>
      <xdr:nvPicPr>
        <xdr:cNvPr id="8" name="Imagen 7">
          <a:extLst>
            <a:ext uri="{FF2B5EF4-FFF2-40B4-BE49-F238E27FC236}">
              <a16:creationId xmlns:a16="http://schemas.microsoft.com/office/drawing/2014/main" id="{B77AF8B5-BAEE-4CA5-8987-8D33C9EFD19F}"/>
            </a:ext>
          </a:extLst>
        </xdr:cNvPr>
        <xdr:cNvPicPr>
          <a:picLocks noChangeAspect="1"/>
        </xdr:cNvPicPr>
      </xdr:nvPicPr>
      <xdr:blipFill>
        <a:blip xmlns:r="http://schemas.openxmlformats.org/officeDocument/2006/relationships" r:embed="rId3"/>
        <a:stretch>
          <a:fillRect/>
        </a:stretch>
      </xdr:blipFill>
      <xdr:spPr>
        <a:xfrm>
          <a:off x="152400" y="46626780"/>
          <a:ext cx="2217420" cy="0"/>
        </a:xfrm>
        <a:prstGeom prst="rect">
          <a:avLst/>
        </a:prstGeom>
      </xdr:spPr>
    </xdr:pic>
    <xdr:clientData/>
  </xdr:oneCellAnchor>
  <xdr:oneCellAnchor>
    <xdr:from>
      <xdr:col>0</xdr:col>
      <xdr:colOff>152400</xdr:colOff>
      <xdr:row>390</xdr:row>
      <xdr:rowOff>152400</xdr:rowOff>
    </xdr:from>
    <xdr:ext cx="2217420" cy="0"/>
    <xdr:pic>
      <xdr:nvPicPr>
        <xdr:cNvPr id="9" name="Imagen 8">
          <a:extLst>
            <a:ext uri="{FF2B5EF4-FFF2-40B4-BE49-F238E27FC236}">
              <a16:creationId xmlns:a16="http://schemas.microsoft.com/office/drawing/2014/main" id="{DB7E2043-E96F-46CC-8941-A6EFDA2804EA}"/>
            </a:ext>
          </a:extLst>
        </xdr:cNvPr>
        <xdr:cNvPicPr>
          <a:picLocks noChangeAspect="1"/>
        </xdr:cNvPicPr>
      </xdr:nvPicPr>
      <xdr:blipFill>
        <a:blip xmlns:r="http://schemas.openxmlformats.org/officeDocument/2006/relationships" r:embed="rId3"/>
        <a:stretch>
          <a:fillRect/>
        </a:stretch>
      </xdr:blipFill>
      <xdr:spPr>
        <a:xfrm>
          <a:off x="152400" y="43837860"/>
          <a:ext cx="2217420" cy="0"/>
        </a:xfrm>
        <a:prstGeom prst="rect">
          <a:avLst/>
        </a:prstGeom>
      </xdr:spPr>
    </xdr:pic>
    <xdr:clientData/>
  </xdr:oneCellAnchor>
  <xdr:oneCellAnchor>
    <xdr:from>
      <xdr:col>0</xdr:col>
      <xdr:colOff>190500</xdr:colOff>
      <xdr:row>438</xdr:row>
      <xdr:rowOff>85725</xdr:rowOff>
    </xdr:from>
    <xdr:ext cx="3360420" cy="2522220"/>
    <xdr:pic>
      <xdr:nvPicPr>
        <xdr:cNvPr id="10" name="Imagen 9">
          <a:extLst>
            <a:ext uri="{FF2B5EF4-FFF2-40B4-BE49-F238E27FC236}">
              <a16:creationId xmlns:a16="http://schemas.microsoft.com/office/drawing/2014/main" id="{D7830527-47C2-4833-99C4-1C4296D0AE7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0500" y="49783365"/>
          <a:ext cx="3360420" cy="2522220"/>
        </a:xfrm>
        <a:prstGeom prst="rect">
          <a:avLst/>
        </a:prstGeom>
      </xdr:spPr>
    </xdr:pic>
    <xdr:clientData/>
  </xdr:oneCellAnchor>
  <xdr:oneCellAnchor>
    <xdr:from>
      <xdr:col>6</xdr:col>
      <xdr:colOff>342900</xdr:colOff>
      <xdr:row>438</xdr:row>
      <xdr:rowOff>76200</xdr:rowOff>
    </xdr:from>
    <xdr:ext cx="3360420" cy="2514600"/>
    <xdr:pic>
      <xdr:nvPicPr>
        <xdr:cNvPr id="11" name="Imagen 10">
          <a:extLst>
            <a:ext uri="{FF2B5EF4-FFF2-40B4-BE49-F238E27FC236}">
              <a16:creationId xmlns:a16="http://schemas.microsoft.com/office/drawing/2014/main" id="{C9FF28D6-1BE9-403A-B1CE-AEFC45D81B3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945380" y="49773840"/>
          <a:ext cx="3360420" cy="2514600"/>
        </a:xfrm>
        <a:prstGeom prst="rect">
          <a:avLst/>
        </a:prstGeom>
      </xdr:spPr>
    </xdr:pic>
    <xdr:clientData/>
  </xdr:oneCellAnchor>
  <xdr:twoCellAnchor editAs="oneCell">
    <xdr:from>
      <xdr:col>0</xdr:col>
      <xdr:colOff>238125</xdr:colOff>
      <xdr:row>342</xdr:row>
      <xdr:rowOff>85725</xdr:rowOff>
    </xdr:from>
    <xdr:to>
      <xdr:col>4</xdr:col>
      <xdr:colOff>535305</xdr:colOff>
      <xdr:row>355</xdr:row>
      <xdr:rowOff>116205</xdr:rowOff>
    </xdr:to>
    <xdr:pic>
      <xdr:nvPicPr>
        <xdr:cNvPr id="12" name="Imagen 11">
          <a:extLst>
            <a:ext uri="{FF2B5EF4-FFF2-40B4-BE49-F238E27FC236}">
              <a16:creationId xmlns:a16="http://schemas.microsoft.com/office/drawing/2014/main" id="{DDF11858-6947-4129-9A1E-2CA4312B3915}"/>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125" y="34650045"/>
          <a:ext cx="3467100" cy="2407920"/>
        </a:xfrm>
        <a:prstGeom prst="rect">
          <a:avLst/>
        </a:prstGeom>
      </xdr:spPr>
    </xdr:pic>
    <xdr:clientData/>
  </xdr:twoCellAnchor>
  <xdr:twoCellAnchor editAs="oneCell">
    <xdr:from>
      <xdr:col>6</xdr:col>
      <xdr:colOff>476250</xdr:colOff>
      <xdr:row>342</xdr:row>
      <xdr:rowOff>95250</xdr:rowOff>
    </xdr:from>
    <xdr:to>
      <xdr:col>10</xdr:col>
      <xdr:colOff>180975</xdr:colOff>
      <xdr:row>355</xdr:row>
      <xdr:rowOff>102870</xdr:rowOff>
    </xdr:to>
    <xdr:pic>
      <xdr:nvPicPr>
        <xdr:cNvPr id="13" name="Imagen 12">
          <a:extLst>
            <a:ext uri="{FF2B5EF4-FFF2-40B4-BE49-F238E27FC236}">
              <a16:creationId xmlns:a16="http://schemas.microsoft.com/office/drawing/2014/main" id="{8B1C6449-EECC-43C2-BA5B-8DB875720BB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78730" y="34659570"/>
          <a:ext cx="3453765" cy="2385060"/>
        </a:xfrm>
        <a:prstGeom prst="rect">
          <a:avLst/>
        </a:prstGeom>
      </xdr:spPr>
    </xdr:pic>
    <xdr:clientData/>
  </xdr:twoCellAnchor>
  <xdr:twoCellAnchor editAs="oneCell">
    <xdr:from>
      <xdr:col>0</xdr:col>
      <xdr:colOff>209550</xdr:colOff>
      <xdr:row>374</xdr:row>
      <xdr:rowOff>85725</xdr:rowOff>
    </xdr:from>
    <xdr:to>
      <xdr:col>4</xdr:col>
      <xdr:colOff>521970</xdr:colOff>
      <xdr:row>387</xdr:row>
      <xdr:rowOff>123825</xdr:rowOff>
    </xdr:to>
    <xdr:pic>
      <xdr:nvPicPr>
        <xdr:cNvPr id="14" name="Imagen 13">
          <a:extLst>
            <a:ext uri="{FF2B5EF4-FFF2-40B4-BE49-F238E27FC236}">
              <a16:creationId xmlns:a16="http://schemas.microsoft.com/office/drawing/2014/main" id="{61FDEC27-DED7-4907-9AF0-13066583318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09550" y="40738425"/>
          <a:ext cx="3482340" cy="2415540"/>
        </a:xfrm>
        <a:prstGeom prst="rect">
          <a:avLst/>
        </a:prstGeom>
      </xdr:spPr>
    </xdr:pic>
    <xdr:clientData/>
  </xdr:twoCellAnchor>
  <xdr:twoCellAnchor editAs="oneCell">
    <xdr:from>
      <xdr:col>6</xdr:col>
      <xdr:colOff>381000</xdr:colOff>
      <xdr:row>374</xdr:row>
      <xdr:rowOff>95250</xdr:rowOff>
    </xdr:from>
    <xdr:to>
      <xdr:col>10</xdr:col>
      <xdr:colOff>121920</xdr:colOff>
      <xdr:row>387</xdr:row>
      <xdr:rowOff>133350</xdr:rowOff>
    </xdr:to>
    <xdr:pic>
      <xdr:nvPicPr>
        <xdr:cNvPr id="15" name="Imagen 14">
          <a:extLst>
            <a:ext uri="{FF2B5EF4-FFF2-40B4-BE49-F238E27FC236}">
              <a16:creationId xmlns:a16="http://schemas.microsoft.com/office/drawing/2014/main" id="{BD5DF584-5848-4736-86FC-53BF5166B81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983480" y="40747950"/>
          <a:ext cx="3489960" cy="2415540"/>
        </a:xfrm>
        <a:prstGeom prst="rect">
          <a:avLst/>
        </a:prstGeom>
      </xdr:spPr>
    </xdr:pic>
    <xdr:clientData/>
  </xdr:twoCellAnchor>
  <xdr:oneCellAnchor>
    <xdr:from>
      <xdr:col>0</xdr:col>
      <xdr:colOff>342900</xdr:colOff>
      <xdr:row>556</xdr:row>
      <xdr:rowOff>95250</xdr:rowOff>
    </xdr:from>
    <xdr:ext cx="3352800" cy="2514600"/>
    <xdr:pic>
      <xdr:nvPicPr>
        <xdr:cNvPr id="16" name="Imagen 15">
          <a:extLst>
            <a:ext uri="{FF2B5EF4-FFF2-40B4-BE49-F238E27FC236}">
              <a16:creationId xmlns:a16="http://schemas.microsoft.com/office/drawing/2014/main" id="{CB8F26A2-E1CA-4B0F-9598-7D16CCACE46E}"/>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42900" y="71060310"/>
          <a:ext cx="3352800" cy="2514600"/>
        </a:xfrm>
        <a:prstGeom prst="rect">
          <a:avLst/>
        </a:prstGeom>
      </xdr:spPr>
    </xdr:pic>
    <xdr:clientData/>
  </xdr:oneCellAnchor>
  <xdr:oneCellAnchor>
    <xdr:from>
      <xdr:col>6</xdr:col>
      <xdr:colOff>257175</xdr:colOff>
      <xdr:row>556</xdr:row>
      <xdr:rowOff>85725</xdr:rowOff>
    </xdr:from>
    <xdr:ext cx="3352800" cy="2514600"/>
    <xdr:pic>
      <xdr:nvPicPr>
        <xdr:cNvPr id="17" name="Imagen 16">
          <a:extLst>
            <a:ext uri="{FF2B5EF4-FFF2-40B4-BE49-F238E27FC236}">
              <a16:creationId xmlns:a16="http://schemas.microsoft.com/office/drawing/2014/main" id="{6BE8338F-D311-4ABB-9C7E-9CA722B005A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59655" y="71050785"/>
          <a:ext cx="3352800" cy="2514600"/>
        </a:xfrm>
        <a:prstGeom prst="rect">
          <a:avLst/>
        </a:prstGeom>
      </xdr:spPr>
    </xdr:pic>
    <xdr:clientData/>
  </xdr:oneCellAnchor>
  <xdr:twoCellAnchor editAs="oneCell">
    <xdr:from>
      <xdr:col>0</xdr:col>
      <xdr:colOff>371475</xdr:colOff>
      <xdr:row>69</xdr:row>
      <xdr:rowOff>76200</xdr:rowOff>
    </xdr:from>
    <xdr:to>
      <xdr:col>4</xdr:col>
      <xdr:colOff>683475</xdr:colOff>
      <xdr:row>82</xdr:row>
      <xdr:rowOff>119700</xdr:rowOff>
    </xdr:to>
    <xdr:pic>
      <xdr:nvPicPr>
        <xdr:cNvPr id="18" name="Imagen 17">
          <a:extLst>
            <a:ext uri="{FF2B5EF4-FFF2-40B4-BE49-F238E27FC236}">
              <a16:creationId xmlns:a16="http://schemas.microsoft.com/office/drawing/2014/main" id="{21ADE812-2B07-44ED-89A0-66B777ACC20C}"/>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71475" y="1432560"/>
          <a:ext cx="3481920" cy="2420940"/>
        </a:xfrm>
        <a:prstGeom prst="rect">
          <a:avLst/>
        </a:prstGeom>
      </xdr:spPr>
    </xdr:pic>
    <xdr:clientData/>
  </xdr:twoCellAnchor>
  <xdr:twoCellAnchor editAs="oneCell">
    <xdr:from>
      <xdr:col>6</xdr:col>
      <xdr:colOff>352425</xdr:colOff>
      <xdr:row>69</xdr:row>
      <xdr:rowOff>76200</xdr:rowOff>
    </xdr:from>
    <xdr:to>
      <xdr:col>10</xdr:col>
      <xdr:colOff>85725</xdr:colOff>
      <xdr:row>82</xdr:row>
      <xdr:rowOff>114300</xdr:rowOff>
    </xdr:to>
    <xdr:pic>
      <xdr:nvPicPr>
        <xdr:cNvPr id="19" name="Imagen 18">
          <a:extLst>
            <a:ext uri="{FF2B5EF4-FFF2-40B4-BE49-F238E27FC236}">
              <a16:creationId xmlns:a16="http://schemas.microsoft.com/office/drawing/2014/main" id="{D6411CDF-7364-49D9-B673-A16C06CDE312}"/>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954905" y="1432560"/>
          <a:ext cx="3482340" cy="2415540"/>
        </a:xfrm>
        <a:prstGeom prst="rect">
          <a:avLst/>
        </a:prstGeom>
      </xdr:spPr>
    </xdr:pic>
    <xdr:clientData/>
  </xdr:twoCellAnchor>
  <xdr:twoCellAnchor editAs="oneCell">
    <xdr:from>
      <xdr:col>0</xdr:col>
      <xdr:colOff>295275</xdr:colOff>
      <xdr:row>133</xdr:row>
      <xdr:rowOff>66675</xdr:rowOff>
    </xdr:from>
    <xdr:to>
      <xdr:col>4</xdr:col>
      <xdr:colOff>607275</xdr:colOff>
      <xdr:row>146</xdr:row>
      <xdr:rowOff>110175</xdr:rowOff>
    </xdr:to>
    <xdr:pic>
      <xdr:nvPicPr>
        <xdr:cNvPr id="20" name="Imagen 19">
          <a:extLst>
            <a:ext uri="{FF2B5EF4-FFF2-40B4-BE49-F238E27FC236}">
              <a16:creationId xmlns:a16="http://schemas.microsoft.com/office/drawing/2014/main" id="{E39F6FF9-6270-4CB2-BB87-95FC709EA626}"/>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95275" y="4364355"/>
          <a:ext cx="3481920" cy="2420940"/>
        </a:xfrm>
        <a:prstGeom prst="rect">
          <a:avLst/>
        </a:prstGeom>
      </xdr:spPr>
    </xdr:pic>
    <xdr:clientData/>
  </xdr:twoCellAnchor>
  <xdr:twoCellAnchor editAs="oneCell">
    <xdr:from>
      <xdr:col>6</xdr:col>
      <xdr:colOff>428625</xdr:colOff>
      <xdr:row>133</xdr:row>
      <xdr:rowOff>95250</xdr:rowOff>
    </xdr:from>
    <xdr:to>
      <xdr:col>10</xdr:col>
      <xdr:colOff>161925</xdr:colOff>
      <xdr:row>146</xdr:row>
      <xdr:rowOff>133350</xdr:rowOff>
    </xdr:to>
    <xdr:pic>
      <xdr:nvPicPr>
        <xdr:cNvPr id="21" name="Imagen 20">
          <a:extLst>
            <a:ext uri="{FF2B5EF4-FFF2-40B4-BE49-F238E27FC236}">
              <a16:creationId xmlns:a16="http://schemas.microsoft.com/office/drawing/2014/main" id="{2C76D90D-47CC-42AE-901E-AC7478025902}"/>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31105" y="4392930"/>
          <a:ext cx="3482340" cy="2415540"/>
        </a:xfrm>
        <a:prstGeom prst="rect">
          <a:avLst/>
        </a:prstGeom>
      </xdr:spPr>
    </xdr:pic>
    <xdr:clientData/>
  </xdr:twoCellAnchor>
  <xdr:twoCellAnchor editAs="oneCell">
    <xdr:from>
      <xdr:col>0</xdr:col>
      <xdr:colOff>295275</xdr:colOff>
      <xdr:row>149</xdr:row>
      <xdr:rowOff>104775</xdr:rowOff>
    </xdr:from>
    <xdr:to>
      <xdr:col>4</xdr:col>
      <xdr:colOff>607275</xdr:colOff>
      <xdr:row>162</xdr:row>
      <xdr:rowOff>148275</xdr:rowOff>
    </xdr:to>
    <xdr:pic>
      <xdr:nvPicPr>
        <xdr:cNvPr id="22" name="Imagen 21">
          <a:extLst>
            <a:ext uri="{FF2B5EF4-FFF2-40B4-BE49-F238E27FC236}">
              <a16:creationId xmlns:a16="http://schemas.microsoft.com/office/drawing/2014/main" id="{03334FD3-630A-40F8-A54D-5BC53A4969DA}"/>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95275" y="7343775"/>
          <a:ext cx="3481920" cy="2420940"/>
        </a:xfrm>
        <a:prstGeom prst="rect">
          <a:avLst/>
        </a:prstGeom>
      </xdr:spPr>
    </xdr:pic>
    <xdr:clientData/>
  </xdr:twoCellAnchor>
  <xdr:twoCellAnchor editAs="oneCell">
    <xdr:from>
      <xdr:col>0</xdr:col>
      <xdr:colOff>266700</xdr:colOff>
      <xdr:row>166</xdr:row>
      <xdr:rowOff>47625</xdr:rowOff>
    </xdr:from>
    <xdr:to>
      <xdr:col>4</xdr:col>
      <xdr:colOff>578700</xdr:colOff>
      <xdr:row>179</xdr:row>
      <xdr:rowOff>91125</xdr:rowOff>
    </xdr:to>
    <xdr:pic>
      <xdr:nvPicPr>
        <xdr:cNvPr id="23" name="Imagen 22">
          <a:extLst>
            <a:ext uri="{FF2B5EF4-FFF2-40B4-BE49-F238E27FC236}">
              <a16:creationId xmlns:a16="http://schemas.microsoft.com/office/drawing/2014/main" id="{51A41B1E-642D-4541-BE2F-D1F4A94EC47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66700" y="10235565"/>
          <a:ext cx="3481920" cy="2420940"/>
        </a:xfrm>
        <a:prstGeom prst="rect">
          <a:avLst/>
        </a:prstGeom>
      </xdr:spPr>
    </xdr:pic>
    <xdr:clientData/>
  </xdr:twoCellAnchor>
  <xdr:twoCellAnchor editAs="oneCell">
    <xdr:from>
      <xdr:col>6</xdr:col>
      <xdr:colOff>428625</xdr:colOff>
      <xdr:row>166</xdr:row>
      <xdr:rowOff>66675</xdr:rowOff>
    </xdr:from>
    <xdr:to>
      <xdr:col>10</xdr:col>
      <xdr:colOff>161925</xdr:colOff>
      <xdr:row>179</xdr:row>
      <xdr:rowOff>104775</xdr:rowOff>
    </xdr:to>
    <xdr:pic>
      <xdr:nvPicPr>
        <xdr:cNvPr id="24" name="Imagen 23">
          <a:extLst>
            <a:ext uri="{FF2B5EF4-FFF2-40B4-BE49-F238E27FC236}">
              <a16:creationId xmlns:a16="http://schemas.microsoft.com/office/drawing/2014/main" id="{33689DAA-70E5-4C1B-8B51-EE67B71FE17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031105" y="10254615"/>
          <a:ext cx="3482340" cy="2415540"/>
        </a:xfrm>
        <a:prstGeom prst="rect">
          <a:avLst/>
        </a:prstGeom>
      </xdr:spPr>
    </xdr:pic>
    <xdr:clientData/>
  </xdr:twoCellAnchor>
  <xdr:twoCellAnchor editAs="oneCell">
    <xdr:from>
      <xdr:col>6</xdr:col>
      <xdr:colOff>381000</xdr:colOff>
      <xdr:row>149</xdr:row>
      <xdr:rowOff>38100</xdr:rowOff>
    </xdr:from>
    <xdr:to>
      <xdr:col>10</xdr:col>
      <xdr:colOff>114300</xdr:colOff>
      <xdr:row>162</xdr:row>
      <xdr:rowOff>76200</xdr:rowOff>
    </xdr:to>
    <xdr:pic>
      <xdr:nvPicPr>
        <xdr:cNvPr id="25" name="Imagen 24">
          <a:extLst>
            <a:ext uri="{FF2B5EF4-FFF2-40B4-BE49-F238E27FC236}">
              <a16:creationId xmlns:a16="http://schemas.microsoft.com/office/drawing/2014/main" id="{B0F0118A-62D1-4CB2-9C87-CF6F6496A24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983480" y="7277100"/>
          <a:ext cx="3482340" cy="2415540"/>
        </a:xfrm>
        <a:prstGeom prst="rect">
          <a:avLst/>
        </a:prstGeom>
      </xdr:spPr>
    </xdr:pic>
    <xdr:clientData/>
  </xdr:twoCellAnchor>
  <xdr:twoCellAnchor editAs="oneCell">
    <xdr:from>
      <xdr:col>0</xdr:col>
      <xdr:colOff>190500</xdr:colOff>
      <xdr:row>182</xdr:row>
      <xdr:rowOff>66675</xdr:rowOff>
    </xdr:from>
    <xdr:to>
      <xdr:col>4</xdr:col>
      <xdr:colOff>502920</xdr:colOff>
      <xdr:row>195</xdr:row>
      <xdr:rowOff>104775</xdr:rowOff>
    </xdr:to>
    <xdr:pic>
      <xdr:nvPicPr>
        <xdr:cNvPr id="26" name="Imagen 25">
          <a:extLst>
            <a:ext uri="{FF2B5EF4-FFF2-40B4-BE49-F238E27FC236}">
              <a16:creationId xmlns:a16="http://schemas.microsoft.com/office/drawing/2014/main" id="{D775286C-2A7E-4003-AE50-DAA67BA02EF6}"/>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90500" y="13195935"/>
          <a:ext cx="3482340" cy="2514600"/>
        </a:xfrm>
        <a:prstGeom prst="rect">
          <a:avLst/>
        </a:prstGeom>
      </xdr:spPr>
    </xdr:pic>
    <xdr:clientData/>
  </xdr:twoCellAnchor>
  <xdr:twoCellAnchor editAs="oneCell">
    <xdr:from>
      <xdr:col>6</xdr:col>
      <xdr:colOff>381000</xdr:colOff>
      <xdr:row>182</xdr:row>
      <xdr:rowOff>104775</xdr:rowOff>
    </xdr:from>
    <xdr:to>
      <xdr:col>10</xdr:col>
      <xdr:colOff>121920</xdr:colOff>
      <xdr:row>195</xdr:row>
      <xdr:rowOff>142875</xdr:rowOff>
    </xdr:to>
    <xdr:pic>
      <xdr:nvPicPr>
        <xdr:cNvPr id="27" name="Imagen 26">
          <a:extLst>
            <a:ext uri="{FF2B5EF4-FFF2-40B4-BE49-F238E27FC236}">
              <a16:creationId xmlns:a16="http://schemas.microsoft.com/office/drawing/2014/main" id="{04FD3615-3E70-42F4-9247-D7964AE11D3F}"/>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983480" y="13234035"/>
          <a:ext cx="3489960" cy="2514600"/>
        </a:xfrm>
        <a:prstGeom prst="rect">
          <a:avLst/>
        </a:prstGeom>
      </xdr:spPr>
    </xdr:pic>
    <xdr:clientData/>
  </xdr:twoCellAnchor>
  <xdr:twoCellAnchor editAs="oneCell">
    <xdr:from>
      <xdr:col>0</xdr:col>
      <xdr:colOff>133350</xdr:colOff>
      <xdr:row>198</xdr:row>
      <xdr:rowOff>95250</xdr:rowOff>
    </xdr:from>
    <xdr:to>
      <xdr:col>4</xdr:col>
      <xdr:colOff>445350</xdr:colOff>
      <xdr:row>211</xdr:row>
      <xdr:rowOff>138750</xdr:rowOff>
    </xdr:to>
    <xdr:pic>
      <xdr:nvPicPr>
        <xdr:cNvPr id="28" name="Imagen 27">
          <a:extLst>
            <a:ext uri="{FF2B5EF4-FFF2-40B4-BE49-F238E27FC236}">
              <a16:creationId xmlns:a16="http://schemas.microsoft.com/office/drawing/2014/main" id="{835A1423-0A8F-4926-9D79-CF8DB07BD58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33350" y="16272510"/>
          <a:ext cx="3481920" cy="2520000"/>
        </a:xfrm>
        <a:prstGeom prst="rect">
          <a:avLst/>
        </a:prstGeom>
      </xdr:spPr>
    </xdr:pic>
    <xdr:clientData/>
  </xdr:twoCellAnchor>
  <xdr:twoCellAnchor editAs="oneCell">
    <xdr:from>
      <xdr:col>6</xdr:col>
      <xdr:colOff>428625</xdr:colOff>
      <xdr:row>198</xdr:row>
      <xdr:rowOff>95250</xdr:rowOff>
    </xdr:from>
    <xdr:to>
      <xdr:col>10</xdr:col>
      <xdr:colOff>161925</xdr:colOff>
      <xdr:row>211</xdr:row>
      <xdr:rowOff>133350</xdr:rowOff>
    </xdr:to>
    <xdr:pic>
      <xdr:nvPicPr>
        <xdr:cNvPr id="29" name="Imagen 28">
          <a:extLst>
            <a:ext uri="{FF2B5EF4-FFF2-40B4-BE49-F238E27FC236}">
              <a16:creationId xmlns:a16="http://schemas.microsoft.com/office/drawing/2014/main" id="{E3F99F9B-53D0-4266-B040-B793B1EBE581}"/>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31105" y="16272510"/>
          <a:ext cx="3482340" cy="2514600"/>
        </a:xfrm>
        <a:prstGeom prst="rect">
          <a:avLst/>
        </a:prstGeom>
      </xdr:spPr>
    </xdr:pic>
    <xdr:clientData/>
  </xdr:twoCellAnchor>
  <xdr:twoCellAnchor editAs="oneCell">
    <xdr:from>
      <xdr:col>0</xdr:col>
      <xdr:colOff>190500</xdr:colOff>
      <xdr:row>259</xdr:row>
      <xdr:rowOff>76200</xdr:rowOff>
    </xdr:from>
    <xdr:to>
      <xdr:col>4</xdr:col>
      <xdr:colOff>502500</xdr:colOff>
      <xdr:row>272</xdr:row>
      <xdr:rowOff>119700</xdr:rowOff>
    </xdr:to>
    <xdr:pic>
      <xdr:nvPicPr>
        <xdr:cNvPr id="30" name="Imagen 29">
          <a:extLst>
            <a:ext uri="{FF2B5EF4-FFF2-40B4-BE49-F238E27FC236}">
              <a16:creationId xmlns:a16="http://schemas.microsoft.com/office/drawing/2014/main" id="{26CBB434-1B70-4D19-A7B7-930F67BC5986}"/>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90500" y="19301460"/>
          <a:ext cx="3481920" cy="2520000"/>
        </a:xfrm>
        <a:prstGeom prst="rect">
          <a:avLst/>
        </a:prstGeom>
      </xdr:spPr>
    </xdr:pic>
    <xdr:clientData/>
  </xdr:twoCellAnchor>
  <xdr:twoCellAnchor editAs="oneCell">
    <xdr:from>
      <xdr:col>6</xdr:col>
      <xdr:colOff>485775</xdr:colOff>
      <xdr:row>259</xdr:row>
      <xdr:rowOff>76200</xdr:rowOff>
    </xdr:from>
    <xdr:to>
      <xdr:col>10</xdr:col>
      <xdr:colOff>219075</xdr:colOff>
      <xdr:row>272</xdr:row>
      <xdr:rowOff>114300</xdr:rowOff>
    </xdr:to>
    <xdr:pic>
      <xdr:nvPicPr>
        <xdr:cNvPr id="31" name="Imagen 30">
          <a:extLst>
            <a:ext uri="{FF2B5EF4-FFF2-40B4-BE49-F238E27FC236}">
              <a16:creationId xmlns:a16="http://schemas.microsoft.com/office/drawing/2014/main" id="{4F2CE6E4-CC63-440D-9FAB-4FB7DEC70C11}"/>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8255" y="19301460"/>
          <a:ext cx="3482340" cy="2514600"/>
        </a:xfrm>
        <a:prstGeom prst="rect">
          <a:avLst/>
        </a:prstGeom>
      </xdr:spPr>
    </xdr:pic>
    <xdr:clientData/>
  </xdr:twoCellAnchor>
  <xdr:twoCellAnchor editAs="oneCell">
    <xdr:from>
      <xdr:col>0</xdr:col>
      <xdr:colOff>123825</xdr:colOff>
      <xdr:row>275</xdr:row>
      <xdr:rowOff>123825</xdr:rowOff>
    </xdr:from>
    <xdr:to>
      <xdr:col>4</xdr:col>
      <xdr:colOff>435825</xdr:colOff>
      <xdr:row>288</xdr:row>
      <xdr:rowOff>167325</xdr:rowOff>
    </xdr:to>
    <xdr:pic>
      <xdr:nvPicPr>
        <xdr:cNvPr id="32" name="Imagen 31">
          <a:extLst>
            <a:ext uri="{FF2B5EF4-FFF2-40B4-BE49-F238E27FC236}">
              <a16:creationId xmlns:a16="http://schemas.microsoft.com/office/drawing/2014/main" id="{431EC4B0-0F57-475B-8A26-1E11FF711803}"/>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23825" y="22397085"/>
          <a:ext cx="3481920" cy="2520000"/>
        </a:xfrm>
        <a:prstGeom prst="rect">
          <a:avLst/>
        </a:prstGeom>
      </xdr:spPr>
    </xdr:pic>
    <xdr:clientData/>
  </xdr:twoCellAnchor>
  <xdr:twoCellAnchor editAs="oneCell">
    <xdr:from>
      <xdr:col>6</xdr:col>
      <xdr:colOff>333375</xdr:colOff>
      <xdr:row>275</xdr:row>
      <xdr:rowOff>38100</xdr:rowOff>
    </xdr:from>
    <xdr:to>
      <xdr:col>10</xdr:col>
      <xdr:colOff>66675</xdr:colOff>
      <xdr:row>288</xdr:row>
      <xdr:rowOff>76200</xdr:rowOff>
    </xdr:to>
    <xdr:pic>
      <xdr:nvPicPr>
        <xdr:cNvPr id="33" name="Imagen 32">
          <a:extLst>
            <a:ext uri="{FF2B5EF4-FFF2-40B4-BE49-F238E27FC236}">
              <a16:creationId xmlns:a16="http://schemas.microsoft.com/office/drawing/2014/main" id="{FE2BD07B-30B6-4F0D-B66C-EC41A38C89E4}"/>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935855" y="22311360"/>
          <a:ext cx="3482340" cy="2514600"/>
        </a:xfrm>
        <a:prstGeom prst="rect">
          <a:avLst/>
        </a:prstGeom>
      </xdr:spPr>
    </xdr:pic>
    <xdr:clientData/>
  </xdr:twoCellAnchor>
  <xdr:twoCellAnchor editAs="oneCell">
    <xdr:from>
      <xdr:col>6</xdr:col>
      <xdr:colOff>419100</xdr:colOff>
      <xdr:row>292</xdr:row>
      <xdr:rowOff>104775</xdr:rowOff>
    </xdr:from>
    <xdr:to>
      <xdr:col>10</xdr:col>
      <xdr:colOff>159600</xdr:colOff>
      <xdr:row>305</xdr:row>
      <xdr:rowOff>148275</xdr:rowOff>
    </xdr:to>
    <xdr:pic>
      <xdr:nvPicPr>
        <xdr:cNvPr id="34" name="Imagen 33">
          <a:extLst>
            <a:ext uri="{FF2B5EF4-FFF2-40B4-BE49-F238E27FC236}">
              <a16:creationId xmlns:a16="http://schemas.microsoft.com/office/drawing/2014/main" id="{78AA6F0D-CD0B-4105-9F7E-0A43C13EAC73}"/>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021580" y="25494615"/>
          <a:ext cx="3489540" cy="2520000"/>
        </a:xfrm>
        <a:prstGeom prst="rect">
          <a:avLst/>
        </a:prstGeom>
      </xdr:spPr>
    </xdr:pic>
    <xdr:clientData/>
  </xdr:twoCellAnchor>
  <xdr:twoCellAnchor editAs="oneCell">
    <xdr:from>
      <xdr:col>0</xdr:col>
      <xdr:colOff>314325</xdr:colOff>
      <xdr:row>292</xdr:row>
      <xdr:rowOff>66675</xdr:rowOff>
    </xdr:from>
    <xdr:to>
      <xdr:col>4</xdr:col>
      <xdr:colOff>619125</xdr:colOff>
      <xdr:row>305</xdr:row>
      <xdr:rowOff>104775</xdr:rowOff>
    </xdr:to>
    <xdr:pic>
      <xdr:nvPicPr>
        <xdr:cNvPr id="35" name="Imagen 34">
          <a:extLst>
            <a:ext uri="{FF2B5EF4-FFF2-40B4-BE49-F238E27FC236}">
              <a16:creationId xmlns:a16="http://schemas.microsoft.com/office/drawing/2014/main" id="{101C4EAF-3F03-471A-96A1-DE1A562632E4}"/>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14325" y="25456515"/>
          <a:ext cx="3474720" cy="2514600"/>
        </a:xfrm>
        <a:prstGeom prst="rect">
          <a:avLst/>
        </a:prstGeom>
      </xdr:spPr>
    </xdr:pic>
    <xdr:clientData/>
  </xdr:twoCellAnchor>
  <xdr:twoCellAnchor editAs="oneCell">
    <xdr:from>
      <xdr:col>0</xdr:col>
      <xdr:colOff>342900</xdr:colOff>
      <xdr:row>309</xdr:row>
      <xdr:rowOff>95250</xdr:rowOff>
    </xdr:from>
    <xdr:to>
      <xdr:col>4</xdr:col>
      <xdr:colOff>654900</xdr:colOff>
      <xdr:row>322</xdr:row>
      <xdr:rowOff>138750</xdr:rowOff>
    </xdr:to>
    <xdr:pic>
      <xdr:nvPicPr>
        <xdr:cNvPr id="36" name="Imagen 35">
          <a:extLst>
            <a:ext uri="{FF2B5EF4-FFF2-40B4-BE49-F238E27FC236}">
              <a16:creationId xmlns:a16="http://schemas.microsoft.com/office/drawing/2014/main" id="{29AAB86E-32CF-43F4-B1EC-D41127CCB1AF}"/>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42900" y="28601670"/>
          <a:ext cx="3481920" cy="2520000"/>
        </a:xfrm>
        <a:prstGeom prst="rect">
          <a:avLst/>
        </a:prstGeom>
      </xdr:spPr>
    </xdr:pic>
    <xdr:clientData/>
  </xdr:twoCellAnchor>
  <xdr:twoCellAnchor editAs="oneCell">
    <xdr:from>
      <xdr:col>6</xdr:col>
      <xdr:colOff>381000</xdr:colOff>
      <xdr:row>309</xdr:row>
      <xdr:rowOff>104775</xdr:rowOff>
    </xdr:from>
    <xdr:to>
      <xdr:col>10</xdr:col>
      <xdr:colOff>114300</xdr:colOff>
      <xdr:row>322</xdr:row>
      <xdr:rowOff>142875</xdr:rowOff>
    </xdr:to>
    <xdr:pic>
      <xdr:nvPicPr>
        <xdr:cNvPr id="37" name="Imagen 36">
          <a:extLst>
            <a:ext uri="{FF2B5EF4-FFF2-40B4-BE49-F238E27FC236}">
              <a16:creationId xmlns:a16="http://schemas.microsoft.com/office/drawing/2014/main" id="{0D8F83F1-8B37-4F67-B9BE-63A8CFD3F271}"/>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983480" y="28611195"/>
          <a:ext cx="3482340" cy="2514600"/>
        </a:xfrm>
        <a:prstGeom prst="rect">
          <a:avLst/>
        </a:prstGeom>
      </xdr:spPr>
    </xdr:pic>
    <xdr:clientData/>
  </xdr:twoCellAnchor>
  <xdr:twoCellAnchor editAs="oneCell">
    <xdr:from>
      <xdr:col>0</xdr:col>
      <xdr:colOff>314325</xdr:colOff>
      <xdr:row>326</xdr:row>
      <xdr:rowOff>66675</xdr:rowOff>
    </xdr:from>
    <xdr:to>
      <xdr:col>4</xdr:col>
      <xdr:colOff>630403</xdr:colOff>
      <xdr:row>339</xdr:row>
      <xdr:rowOff>110175</xdr:rowOff>
    </xdr:to>
    <xdr:pic>
      <xdr:nvPicPr>
        <xdr:cNvPr id="38" name="Imagen 37">
          <a:extLst>
            <a:ext uri="{FF2B5EF4-FFF2-40B4-BE49-F238E27FC236}">
              <a16:creationId xmlns:a16="http://schemas.microsoft.com/office/drawing/2014/main" id="{DAF2C3A4-60D3-40CC-90BC-81A245FF2F86}"/>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14325" y="31689675"/>
          <a:ext cx="3485998" cy="2420940"/>
        </a:xfrm>
        <a:prstGeom prst="rect">
          <a:avLst/>
        </a:prstGeom>
      </xdr:spPr>
    </xdr:pic>
    <xdr:clientData/>
  </xdr:twoCellAnchor>
  <xdr:twoCellAnchor editAs="oneCell">
    <xdr:from>
      <xdr:col>6</xdr:col>
      <xdr:colOff>352425</xdr:colOff>
      <xdr:row>326</xdr:row>
      <xdr:rowOff>95250</xdr:rowOff>
    </xdr:from>
    <xdr:to>
      <xdr:col>10</xdr:col>
      <xdr:colOff>85725</xdr:colOff>
      <xdr:row>339</xdr:row>
      <xdr:rowOff>133350</xdr:rowOff>
    </xdr:to>
    <xdr:pic>
      <xdr:nvPicPr>
        <xdr:cNvPr id="39" name="Imagen 38">
          <a:extLst>
            <a:ext uri="{FF2B5EF4-FFF2-40B4-BE49-F238E27FC236}">
              <a16:creationId xmlns:a16="http://schemas.microsoft.com/office/drawing/2014/main" id="{9333D329-CFDB-45F5-A747-DDD3E80C7496}"/>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954905" y="31718250"/>
          <a:ext cx="3482340" cy="2415540"/>
        </a:xfrm>
        <a:prstGeom prst="rect">
          <a:avLst/>
        </a:prstGeom>
      </xdr:spPr>
    </xdr:pic>
    <xdr:clientData/>
  </xdr:twoCellAnchor>
  <xdr:twoCellAnchor editAs="oneCell">
    <xdr:from>
      <xdr:col>0</xdr:col>
      <xdr:colOff>142875</xdr:colOff>
      <xdr:row>470</xdr:row>
      <xdr:rowOff>95250</xdr:rowOff>
    </xdr:from>
    <xdr:to>
      <xdr:col>4</xdr:col>
      <xdr:colOff>440055</xdr:colOff>
      <xdr:row>473</xdr:row>
      <xdr:rowOff>125730</xdr:rowOff>
    </xdr:to>
    <xdr:pic>
      <xdr:nvPicPr>
        <xdr:cNvPr id="40" name="Imagen 39">
          <a:extLst>
            <a:ext uri="{FF2B5EF4-FFF2-40B4-BE49-F238E27FC236}">
              <a16:creationId xmlns:a16="http://schemas.microsoft.com/office/drawing/2014/main" id="{BE23B153-C24F-4D27-80A1-47DC6B933E98}"/>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42875" y="52734210"/>
          <a:ext cx="3467100" cy="2491740"/>
        </a:xfrm>
        <a:prstGeom prst="rect">
          <a:avLst/>
        </a:prstGeom>
      </xdr:spPr>
    </xdr:pic>
    <xdr:clientData/>
  </xdr:twoCellAnchor>
  <xdr:twoCellAnchor editAs="oneCell">
    <xdr:from>
      <xdr:col>6</xdr:col>
      <xdr:colOff>0</xdr:colOff>
      <xdr:row>454</xdr:row>
      <xdr:rowOff>0</xdr:rowOff>
    </xdr:from>
    <xdr:to>
      <xdr:col>9</xdr:col>
      <xdr:colOff>472440</xdr:colOff>
      <xdr:row>473</xdr:row>
      <xdr:rowOff>22860</xdr:rowOff>
    </xdr:to>
    <xdr:pic>
      <xdr:nvPicPr>
        <xdr:cNvPr id="41" name="Imagen 40">
          <a:extLst>
            <a:ext uri="{FF2B5EF4-FFF2-40B4-BE49-F238E27FC236}">
              <a16:creationId xmlns:a16="http://schemas.microsoft.com/office/drawing/2014/main" id="{DC1CAAE1-72E8-41F4-A3D3-DCA6DA8658C9}"/>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02480" y="52638960"/>
          <a:ext cx="3429000" cy="2484120"/>
        </a:xfrm>
        <a:prstGeom prst="rect">
          <a:avLst/>
        </a:prstGeom>
      </xdr:spPr>
    </xdr:pic>
    <xdr:clientData/>
  </xdr:twoCellAnchor>
  <xdr:twoCellAnchor editAs="oneCell">
    <xdr:from>
      <xdr:col>0</xdr:col>
      <xdr:colOff>95250</xdr:colOff>
      <xdr:row>476</xdr:row>
      <xdr:rowOff>76200</xdr:rowOff>
    </xdr:from>
    <xdr:to>
      <xdr:col>4</xdr:col>
      <xdr:colOff>404641</xdr:colOff>
      <xdr:row>489</xdr:row>
      <xdr:rowOff>119700</xdr:rowOff>
    </xdr:to>
    <xdr:pic>
      <xdr:nvPicPr>
        <xdr:cNvPr id="42" name="Imagen 41">
          <a:extLst>
            <a:ext uri="{FF2B5EF4-FFF2-40B4-BE49-F238E27FC236}">
              <a16:creationId xmlns:a16="http://schemas.microsoft.com/office/drawing/2014/main" id="{C7AEF3D4-D688-46E8-ADC4-38B920332582}"/>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95250" y="55892700"/>
          <a:ext cx="3479311" cy="2420940"/>
        </a:xfrm>
        <a:prstGeom prst="rect">
          <a:avLst/>
        </a:prstGeom>
      </xdr:spPr>
    </xdr:pic>
    <xdr:clientData/>
  </xdr:twoCellAnchor>
  <xdr:twoCellAnchor editAs="oneCell">
    <xdr:from>
      <xdr:col>6</xdr:col>
      <xdr:colOff>352425</xdr:colOff>
      <xdr:row>476</xdr:row>
      <xdr:rowOff>85725</xdr:rowOff>
    </xdr:from>
    <xdr:to>
      <xdr:col>10</xdr:col>
      <xdr:colOff>90316</xdr:colOff>
      <xdr:row>489</xdr:row>
      <xdr:rowOff>129225</xdr:rowOff>
    </xdr:to>
    <xdr:pic>
      <xdr:nvPicPr>
        <xdr:cNvPr id="43" name="Imagen 42">
          <a:extLst>
            <a:ext uri="{FF2B5EF4-FFF2-40B4-BE49-F238E27FC236}">
              <a16:creationId xmlns:a16="http://schemas.microsoft.com/office/drawing/2014/main" id="{BC0A8AC7-05BE-497E-9596-03487315EBCF}"/>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54905" y="55902225"/>
          <a:ext cx="3486931" cy="2420940"/>
        </a:xfrm>
        <a:prstGeom prst="rect">
          <a:avLst/>
        </a:prstGeom>
      </xdr:spPr>
    </xdr:pic>
    <xdr:clientData/>
  </xdr:twoCellAnchor>
  <xdr:twoCellAnchor editAs="oneCell">
    <xdr:from>
      <xdr:col>0</xdr:col>
      <xdr:colOff>333375</xdr:colOff>
      <xdr:row>492</xdr:row>
      <xdr:rowOff>66675</xdr:rowOff>
    </xdr:from>
    <xdr:to>
      <xdr:col>4</xdr:col>
      <xdr:colOff>638175</xdr:colOff>
      <xdr:row>505</xdr:row>
      <xdr:rowOff>104775</xdr:rowOff>
    </xdr:to>
    <xdr:pic>
      <xdr:nvPicPr>
        <xdr:cNvPr id="44" name="Imagen 43">
          <a:extLst>
            <a:ext uri="{FF2B5EF4-FFF2-40B4-BE49-F238E27FC236}">
              <a16:creationId xmlns:a16="http://schemas.microsoft.com/office/drawing/2014/main" id="{3036F477-EBAA-4564-8EC1-0058638DF7E3}"/>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33375" y="59091195"/>
          <a:ext cx="3474720" cy="2415540"/>
        </a:xfrm>
        <a:prstGeom prst="rect">
          <a:avLst/>
        </a:prstGeom>
      </xdr:spPr>
    </xdr:pic>
    <xdr:clientData/>
  </xdr:twoCellAnchor>
  <xdr:twoCellAnchor editAs="oneCell">
    <xdr:from>
      <xdr:col>6</xdr:col>
      <xdr:colOff>381000</xdr:colOff>
      <xdr:row>492</xdr:row>
      <xdr:rowOff>76200</xdr:rowOff>
    </xdr:from>
    <xdr:to>
      <xdr:col>10</xdr:col>
      <xdr:colOff>114300</xdr:colOff>
      <xdr:row>505</xdr:row>
      <xdr:rowOff>114300</xdr:rowOff>
    </xdr:to>
    <xdr:pic>
      <xdr:nvPicPr>
        <xdr:cNvPr id="45" name="Imagen 44">
          <a:extLst>
            <a:ext uri="{FF2B5EF4-FFF2-40B4-BE49-F238E27FC236}">
              <a16:creationId xmlns:a16="http://schemas.microsoft.com/office/drawing/2014/main" id="{8702328B-F586-433D-B4FD-03CED8E1B297}"/>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983480" y="59100720"/>
          <a:ext cx="3482340" cy="2415540"/>
        </a:xfrm>
        <a:prstGeom prst="rect">
          <a:avLst/>
        </a:prstGeom>
      </xdr:spPr>
    </xdr:pic>
    <xdr:clientData/>
  </xdr:twoCellAnchor>
  <xdr:twoCellAnchor editAs="oneCell">
    <xdr:from>
      <xdr:col>0</xdr:col>
      <xdr:colOff>295275</xdr:colOff>
      <xdr:row>508</xdr:row>
      <xdr:rowOff>76200</xdr:rowOff>
    </xdr:from>
    <xdr:to>
      <xdr:col>4</xdr:col>
      <xdr:colOff>607695</xdr:colOff>
      <xdr:row>521</xdr:row>
      <xdr:rowOff>121920</xdr:rowOff>
    </xdr:to>
    <xdr:pic>
      <xdr:nvPicPr>
        <xdr:cNvPr id="46" name="Imagen 45">
          <a:extLst>
            <a:ext uri="{FF2B5EF4-FFF2-40B4-BE49-F238E27FC236}">
              <a16:creationId xmlns:a16="http://schemas.microsoft.com/office/drawing/2014/main" id="{AFC67F55-114B-45C7-98F5-8815AA4B09EC}"/>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95275" y="62042040"/>
          <a:ext cx="3482340" cy="2423160"/>
        </a:xfrm>
        <a:prstGeom prst="rect">
          <a:avLst/>
        </a:prstGeom>
      </xdr:spPr>
    </xdr:pic>
    <xdr:clientData/>
  </xdr:twoCellAnchor>
  <xdr:twoCellAnchor editAs="oneCell">
    <xdr:from>
      <xdr:col>6</xdr:col>
      <xdr:colOff>276225</xdr:colOff>
      <xdr:row>508</xdr:row>
      <xdr:rowOff>76200</xdr:rowOff>
    </xdr:from>
    <xdr:to>
      <xdr:col>10</xdr:col>
      <xdr:colOff>19051</xdr:colOff>
      <xdr:row>521</xdr:row>
      <xdr:rowOff>119700</xdr:rowOff>
    </xdr:to>
    <xdr:pic>
      <xdr:nvPicPr>
        <xdr:cNvPr id="47" name="Imagen 46">
          <a:extLst>
            <a:ext uri="{FF2B5EF4-FFF2-40B4-BE49-F238E27FC236}">
              <a16:creationId xmlns:a16="http://schemas.microsoft.com/office/drawing/2014/main" id="{C91E5148-FAAF-42D9-BA6E-9248BD7D0B3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878705" y="62042040"/>
          <a:ext cx="3491866" cy="2420940"/>
        </a:xfrm>
        <a:prstGeom prst="rect">
          <a:avLst/>
        </a:prstGeom>
      </xdr:spPr>
    </xdr:pic>
    <xdr:clientData/>
  </xdr:twoCellAnchor>
  <xdr:twoCellAnchor editAs="oneCell">
    <xdr:from>
      <xdr:col>0</xdr:col>
      <xdr:colOff>285750</xdr:colOff>
      <xdr:row>524</xdr:row>
      <xdr:rowOff>57150</xdr:rowOff>
    </xdr:from>
    <xdr:to>
      <xdr:col>4</xdr:col>
      <xdr:colOff>590550</xdr:colOff>
      <xdr:row>537</xdr:row>
      <xdr:rowOff>95250</xdr:rowOff>
    </xdr:to>
    <xdr:pic>
      <xdr:nvPicPr>
        <xdr:cNvPr id="48" name="Imagen 47">
          <a:extLst>
            <a:ext uri="{FF2B5EF4-FFF2-40B4-BE49-F238E27FC236}">
              <a16:creationId xmlns:a16="http://schemas.microsoft.com/office/drawing/2014/main" id="{9878F807-34B7-4810-93F6-DDA160E0427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85750" y="64964310"/>
          <a:ext cx="3474720" cy="2415540"/>
        </a:xfrm>
        <a:prstGeom prst="rect">
          <a:avLst/>
        </a:prstGeom>
      </xdr:spPr>
    </xdr:pic>
    <xdr:clientData/>
  </xdr:twoCellAnchor>
  <xdr:twoCellAnchor editAs="oneCell">
    <xdr:from>
      <xdr:col>6</xdr:col>
      <xdr:colOff>285750</xdr:colOff>
      <xdr:row>524</xdr:row>
      <xdr:rowOff>66675</xdr:rowOff>
    </xdr:from>
    <xdr:to>
      <xdr:col>10</xdr:col>
      <xdr:colOff>19050</xdr:colOff>
      <xdr:row>537</xdr:row>
      <xdr:rowOff>104775</xdr:rowOff>
    </xdr:to>
    <xdr:pic>
      <xdr:nvPicPr>
        <xdr:cNvPr id="49" name="Imagen 48">
          <a:extLst>
            <a:ext uri="{FF2B5EF4-FFF2-40B4-BE49-F238E27FC236}">
              <a16:creationId xmlns:a16="http://schemas.microsoft.com/office/drawing/2014/main" id="{9166FC41-2B07-44DF-88C6-69BD46E281F5}"/>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888230" y="64973835"/>
          <a:ext cx="3482340" cy="2415540"/>
        </a:xfrm>
        <a:prstGeom prst="rect">
          <a:avLst/>
        </a:prstGeom>
      </xdr:spPr>
    </xdr:pic>
    <xdr:clientData/>
  </xdr:twoCellAnchor>
  <xdr:twoCellAnchor editAs="oneCell">
    <xdr:from>
      <xdr:col>0</xdr:col>
      <xdr:colOff>257175</xdr:colOff>
      <xdr:row>540</xdr:row>
      <xdr:rowOff>57150</xdr:rowOff>
    </xdr:from>
    <xdr:to>
      <xdr:col>4</xdr:col>
      <xdr:colOff>531495</xdr:colOff>
      <xdr:row>553</xdr:row>
      <xdr:rowOff>72390</xdr:rowOff>
    </xdr:to>
    <xdr:pic>
      <xdr:nvPicPr>
        <xdr:cNvPr id="50" name="Imagen 49">
          <a:extLst>
            <a:ext uri="{FF2B5EF4-FFF2-40B4-BE49-F238E27FC236}">
              <a16:creationId xmlns:a16="http://schemas.microsoft.com/office/drawing/2014/main" id="{F6798431-4B76-4A15-A2EB-FBE5F88D48CC}"/>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57175" y="67905630"/>
          <a:ext cx="3444240" cy="2392680"/>
        </a:xfrm>
        <a:prstGeom prst="rect">
          <a:avLst/>
        </a:prstGeom>
      </xdr:spPr>
    </xdr:pic>
    <xdr:clientData/>
  </xdr:twoCellAnchor>
  <xdr:twoCellAnchor editAs="oneCell">
    <xdr:from>
      <xdr:col>6</xdr:col>
      <xdr:colOff>266700</xdr:colOff>
      <xdr:row>540</xdr:row>
      <xdr:rowOff>95250</xdr:rowOff>
    </xdr:from>
    <xdr:to>
      <xdr:col>9</xdr:col>
      <xdr:colOff>731520</xdr:colOff>
      <xdr:row>553</xdr:row>
      <xdr:rowOff>110490</xdr:rowOff>
    </xdr:to>
    <xdr:pic>
      <xdr:nvPicPr>
        <xdr:cNvPr id="51" name="Imagen 50">
          <a:extLst>
            <a:ext uri="{FF2B5EF4-FFF2-40B4-BE49-F238E27FC236}">
              <a16:creationId xmlns:a16="http://schemas.microsoft.com/office/drawing/2014/main" id="{82B72262-9D2B-448B-82E6-82D6652AB6AC}"/>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869180" y="67943730"/>
          <a:ext cx="3421380" cy="2392680"/>
        </a:xfrm>
        <a:prstGeom prst="rect">
          <a:avLst/>
        </a:prstGeom>
      </xdr:spPr>
    </xdr:pic>
    <xdr:clientData/>
  </xdr:twoCellAnchor>
  <xdr:oneCellAnchor>
    <xdr:from>
      <xdr:col>0</xdr:col>
      <xdr:colOff>333375</xdr:colOff>
      <xdr:row>572</xdr:row>
      <xdr:rowOff>57150</xdr:rowOff>
    </xdr:from>
    <xdr:ext cx="3357391" cy="2520000"/>
    <xdr:pic>
      <xdr:nvPicPr>
        <xdr:cNvPr id="52" name="Imagen 51">
          <a:extLst>
            <a:ext uri="{FF2B5EF4-FFF2-40B4-BE49-F238E27FC236}">
              <a16:creationId xmlns:a16="http://schemas.microsoft.com/office/drawing/2014/main" id="{7AAADA7B-AEF4-4423-86E4-D6B78AA7952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33375" y="73971150"/>
          <a:ext cx="3357391" cy="2520000"/>
        </a:xfrm>
        <a:prstGeom prst="rect">
          <a:avLst/>
        </a:prstGeom>
      </xdr:spPr>
    </xdr:pic>
    <xdr:clientData/>
  </xdr:oneCellAnchor>
  <xdr:oneCellAnchor>
    <xdr:from>
      <xdr:col>6</xdr:col>
      <xdr:colOff>323850</xdr:colOff>
      <xdr:row>572</xdr:row>
      <xdr:rowOff>95250</xdr:rowOff>
    </xdr:from>
    <xdr:ext cx="3360000" cy="2520000"/>
    <xdr:pic>
      <xdr:nvPicPr>
        <xdr:cNvPr id="53" name="Imagen 52">
          <a:extLst>
            <a:ext uri="{FF2B5EF4-FFF2-40B4-BE49-F238E27FC236}">
              <a16:creationId xmlns:a16="http://schemas.microsoft.com/office/drawing/2014/main" id="{94CBBD32-C6CC-4C79-8903-269E935C1759}"/>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26330" y="74009250"/>
          <a:ext cx="3360000" cy="2520000"/>
        </a:xfrm>
        <a:prstGeom prst="rect">
          <a:avLst/>
        </a:prstGeom>
      </xdr:spPr>
    </xdr:pic>
    <xdr:clientData/>
  </xdr:oneCellAnchor>
  <xdr:twoCellAnchor editAs="oneCell">
    <xdr:from>
      <xdr:col>0</xdr:col>
      <xdr:colOff>342900</xdr:colOff>
      <xdr:row>588</xdr:row>
      <xdr:rowOff>57150</xdr:rowOff>
    </xdr:from>
    <xdr:to>
      <xdr:col>4</xdr:col>
      <xdr:colOff>655320</xdr:colOff>
      <xdr:row>601</xdr:row>
      <xdr:rowOff>102870</xdr:rowOff>
    </xdr:to>
    <xdr:pic>
      <xdr:nvPicPr>
        <xdr:cNvPr id="54" name="Imagen 53">
          <a:extLst>
            <a:ext uri="{FF2B5EF4-FFF2-40B4-BE49-F238E27FC236}">
              <a16:creationId xmlns:a16="http://schemas.microsoft.com/office/drawing/2014/main" id="{230CC10E-DDC9-4A7E-A12D-CD9A16DA9702}"/>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42900" y="76920090"/>
          <a:ext cx="3482340" cy="2423160"/>
        </a:xfrm>
        <a:prstGeom prst="rect">
          <a:avLst/>
        </a:prstGeom>
      </xdr:spPr>
    </xdr:pic>
    <xdr:clientData/>
  </xdr:twoCellAnchor>
  <xdr:twoCellAnchor editAs="oneCell">
    <xdr:from>
      <xdr:col>6</xdr:col>
      <xdr:colOff>361950</xdr:colOff>
      <xdr:row>588</xdr:row>
      <xdr:rowOff>104775</xdr:rowOff>
    </xdr:from>
    <xdr:to>
      <xdr:col>10</xdr:col>
      <xdr:colOff>87630</xdr:colOff>
      <xdr:row>601</xdr:row>
      <xdr:rowOff>135255</xdr:rowOff>
    </xdr:to>
    <xdr:pic>
      <xdr:nvPicPr>
        <xdr:cNvPr id="55" name="Imagen 54">
          <a:extLst>
            <a:ext uri="{FF2B5EF4-FFF2-40B4-BE49-F238E27FC236}">
              <a16:creationId xmlns:a16="http://schemas.microsoft.com/office/drawing/2014/main" id="{699415B9-CF44-4E9E-AC6B-1A31D295FB6D}"/>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964430" y="76967715"/>
          <a:ext cx="3474720" cy="2407920"/>
        </a:xfrm>
        <a:prstGeom prst="rect">
          <a:avLst/>
        </a:prstGeom>
      </xdr:spPr>
    </xdr:pic>
    <xdr:clientData/>
  </xdr:twoCellAnchor>
  <xdr:twoCellAnchor editAs="oneCell">
    <xdr:from>
      <xdr:col>0</xdr:col>
      <xdr:colOff>352425</xdr:colOff>
      <xdr:row>358</xdr:row>
      <xdr:rowOff>57150</xdr:rowOff>
    </xdr:from>
    <xdr:to>
      <xdr:col>4</xdr:col>
      <xdr:colOff>666978</xdr:colOff>
      <xdr:row>371</xdr:row>
      <xdr:rowOff>100650</xdr:rowOff>
    </xdr:to>
    <xdr:pic>
      <xdr:nvPicPr>
        <xdr:cNvPr id="56" name="Imagen 55">
          <a:extLst>
            <a:ext uri="{FF2B5EF4-FFF2-40B4-BE49-F238E27FC236}">
              <a16:creationId xmlns:a16="http://schemas.microsoft.com/office/drawing/2014/main" id="{FA75667D-9853-4331-B548-764BA82764AB}"/>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52425" y="37768530"/>
          <a:ext cx="3484473" cy="2420940"/>
        </a:xfrm>
        <a:prstGeom prst="rect">
          <a:avLst/>
        </a:prstGeom>
      </xdr:spPr>
    </xdr:pic>
    <xdr:clientData/>
  </xdr:twoCellAnchor>
  <xdr:twoCellAnchor editAs="oneCell">
    <xdr:from>
      <xdr:col>6</xdr:col>
      <xdr:colOff>333375</xdr:colOff>
      <xdr:row>358</xdr:row>
      <xdr:rowOff>76200</xdr:rowOff>
    </xdr:from>
    <xdr:to>
      <xdr:col>10</xdr:col>
      <xdr:colOff>73875</xdr:colOff>
      <xdr:row>371</xdr:row>
      <xdr:rowOff>119700</xdr:rowOff>
    </xdr:to>
    <xdr:pic>
      <xdr:nvPicPr>
        <xdr:cNvPr id="57" name="Imagen 56">
          <a:extLst>
            <a:ext uri="{FF2B5EF4-FFF2-40B4-BE49-F238E27FC236}">
              <a16:creationId xmlns:a16="http://schemas.microsoft.com/office/drawing/2014/main" id="{3AEBA186-64C9-45BA-A4D0-294CE81ADCCF}"/>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35855" y="37787580"/>
          <a:ext cx="3489540" cy="2420940"/>
        </a:xfrm>
        <a:prstGeom prst="rect">
          <a:avLst/>
        </a:prstGeom>
      </xdr:spPr>
    </xdr:pic>
    <xdr:clientData/>
  </xdr:twoCellAnchor>
  <xdr:twoCellAnchor editAs="oneCell">
    <xdr:from>
      <xdr:col>0</xdr:col>
      <xdr:colOff>200025</xdr:colOff>
      <xdr:row>390</xdr:row>
      <xdr:rowOff>76200</xdr:rowOff>
    </xdr:from>
    <xdr:to>
      <xdr:col>4</xdr:col>
      <xdr:colOff>517242</xdr:colOff>
      <xdr:row>403</xdr:row>
      <xdr:rowOff>119700</xdr:rowOff>
    </xdr:to>
    <xdr:pic>
      <xdr:nvPicPr>
        <xdr:cNvPr id="58" name="Imagen 57">
          <a:extLst>
            <a:ext uri="{FF2B5EF4-FFF2-40B4-BE49-F238E27FC236}">
              <a16:creationId xmlns:a16="http://schemas.microsoft.com/office/drawing/2014/main" id="{A2A9AF40-6EDA-46C0-9051-3D02EFD7970E}"/>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00025" y="43761660"/>
          <a:ext cx="3487137" cy="2420940"/>
        </a:xfrm>
        <a:prstGeom prst="rect">
          <a:avLst/>
        </a:prstGeom>
      </xdr:spPr>
    </xdr:pic>
    <xdr:clientData/>
  </xdr:twoCellAnchor>
  <xdr:twoCellAnchor editAs="oneCell">
    <xdr:from>
      <xdr:col>6</xdr:col>
      <xdr:colOff>352425</xdr:colOff>
      <xdr:row>390</xdr:row>
      <xdr:rowOff>66675</xdr:rowOff>
    </xdr:from>
    <xdr:to>
      <xdr:col>10</xdr:col>
      <xdr:colOff>87724</xdr:colOff>
      <xdr:row>403</xdr:row>
      <xdr:rowOff>110175</xdr:rowOff>
    </xdr:to>
    <xdr:pic>
      <xdr:nvPicPr>
        <xdr:cNvPr id="59" name="Imagen 58">
          <a:extLst>
            <a:ext uri="{FF2B5EF4-FFF2-40B4-BE49-F238E27FC236}">
              <a16:creationId xmlns:a16="http://schemas.microsoft.com/office/drawing/2014/main" id="{620E103D-C939-4091-A7FA-C32DCF2309E3}"/>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954905" y="43752135"/>
          <a:ext cx="3484339" cy="2420940"/>
        </a:xfrm>
        <a:prstGeom prst="rect">
          <a:avLst/>
        </a:prstGeom>
      </xdr:spPr>
    </xdr:pic>
    <xdr:clientData/>
  </xdr:twoCellAnchor>
  <xdr:twoCellAnchor editAs="oneCell">
    <xdr:from>
      <xdr:col>0</xdr:col>
      <xdr:colOff>295275</xdr:colOff>
      <xdr:row>422</xdr:row>
      <xdr:rowOff>66675</xdr:rowOff>
    </xdr:from>
    <xdr:to>
      <xdr:col>4</xdr:col>
      <xdr:colOff>604666</xdr:colOff>
      <xdr:row>435</xdr:row>
      <xdr:rowOff>110175</xdr:rowOff>
    </xdr:to>
    <xdr:pic>
      <xdr:nvPicPr>
        <xdr:cNvPr id="60" name="Imagen 59">
          <a:extLst>
            <a:ext uri="{FF2B5EF4-FFF2-40B4-BE49-F238E27FC236}">
              <a16:creationId xmlns:a16="http://schemas.microsoft.com/office/drawing/2014/main" id="{3A3C56F2-30D8-4293-8BEA-DC467322673D}"/>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95275" y="46693455"/>
          <a:ext cx="3479311" cy="2420940"/>
        </a:xfrm>
        <a:prstGeom prst="rect">
          <a:avLst/>
        </a:prstGeom>
      </xdr:spPr>
    </xdr:pic>
    <xdr:clientData/>
  </xdr:twoCellAnchor>
  <xdr:twoCellAnchor editAs="oneCell">
    <xdr:from>
      <xdr:col>6</xdr:col>
      <xdr:colOff>438150</xdr:colOff>
      <xdr:row>422</xdr:row>
      <xdr:rowOff>47625</xdr:rowOff>
    </xdr:from>
    <xdr:to>
      <xdr:col>10</xdr:col>
      <xdr:colOff>178650</xdr:colOff>
      <xdr:row>435</xdr:row>
      <xdr:rowOff>91125</xdr:rowOff>
    </xdr:to>
    <xdr:pic>
      <xdr:nvPicPr>
        <xdr:cNvPr id="61" name="Imagen 60">
          <a:extLst>
            <a:ext uri="{FF2B5EF4-FFF2-40B4-BE49-F238E27FC236}">
              <a16:creationId xmlns:a16="http://schemas.microsoft.com/office/drawing/2014/main" id="{58BAD8AF-6283-4FFD-BCF4-46D2AE5844E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040630" y="46674405"/>
          <a:ext cx="3489540" cy="24209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716616</xdr:colOff>
      <xdr:row>0</xdr:row>
      <xdr:rowOff>128818</xdr:rowOff>
    </xdr:from>
    <xdr:ext cx="843803" cy="299808"/>
    <xdr:pic>
      <xdr:nvPicPr>
        <xdr:cNvPr id="2" name="2 Imagen">
          <a:extLst>
            <a:ext uri="{FF2B5EF4-FFF2-40B4-BE49-F238E27FC236}">
              <a16:creationId xmlns:a16="http://schemas.microsoft.com/office/drawing/2014/main" id="{F910F356-C9C1-4F4A-AD66-AD2F55DD4DD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484956" y="128818"/>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84864D4D-BEAE-4275-942A-0A6049C021D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1</xdr:col>
      <xdr:colOff>106625</xdr:colOff>
      <xdr:row>5</xdr:row>
      <xdr:rowOff>56951</xdr:rowOff>
    </xdr:from>
    <xdr:to>
      <xdr:col>6</xdr:col>
      <xdr:colOff>497417</xdr:colOff>
      <xdr:row>18</xdr:row>
      <xdr:rowOff>85725</xdr:rowOff>
    </xdr:to>
    <xdr:pic>
      <xdr:nvPicPr>
        <xdr:cNvPr id="4" name="Imagen 3">
          <a:extLst>
            <a:ext uri="{FF2B5EF4-FFF2-40B4-BE49-F238E27FC236}">
              <a16:creationId xmlns:a16="http://schemas.microsoft.com/office/drawing/2014/main" id="{869BF3BE-98C8-47F4-BACE-6EC1C87043D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58085" y="1222811"/>
          <a:ext cx="3438792" cy="2421454"/>
        </a:xfrm>
        <a:prstGeom prst="rect">
          <a:avLst/>
        </a:prstGeom>
      </xdr:spPr>
    </xdr:pic>
    <xdr:clientData/>
  </xdr:twoCellAnchor>
  <xdr:twoCellAnchor editAs="oneCell">
    <xdr:from>
      <xdr:col>7</xdr:col>
      <xdr:colOff>38100</xdr:colOff>
      <xdr:row>5</xdr:row>
      <xdr:rowOff>49056</xdr:rowOff>
    </xdr:from>
    <xdr:to>
      <xdr:col>11</xdr:col>
      <xdr:colOff>525140</xdr:colOff>
      <xdr:row>18</xdr:row>
      <xdr:rowOff>142874</xdr:rowOff>
    </xdr:to>
    <xdr:pic>
      <xdr:nvPicPr>
        <xdr:cNvPr id="5" name="Imagen 4">
          <a:extLst>
            <a:ext uri="{FF2B5EF4-FFF2-40B4-BE49-F238E27FC236}">
              <a16:creationId xmlns:a16="http://schemas.microsoft.com/office/drawing/2014/main" id="{FED182D5-0ADF-4D7A-9E4E-A10DC8535E4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916680" y="1214916"/>
          <a:ext cx="3527420" cy="2486498"/>
        </a:xfrm>
        <a:prstGeom prst="rect">
          <a:avLst/>
        </a:prstGeom>
      </xdr:spPr>
    </xdr:pic>
    <xdr:clientData/>
  </xdr:twoCellAnchor>
  <xdr:twoCellAnchor editAs="oneCell">
    <xdr:from>
      <xdr:col>1</xdr:col>
      <xdr:colOff>57150</xdr:colOff>
      <xdr:row>21</xdr:row>
      <xdr:rowOff>52448</xdr:rowOff>
    </xdr:from>
    <xdr:to>
      <xdr:col>6</xdr:col>
      <xdr:colOff>495300</xdr:colOff>
      <xdr:row>34</xdr:row>
      <xdr:rowOff>116741</xdr:rowOff>
    </xdr:to>
    <xdr:pic>
      <xdr:nvPicPr>
        <xdr:cNvPr id="6" name="Imagen 5">
          <a:extLst>
            <a:ext uri="{FF2B5EF4-FFF2-40B4-BE49-F238E27FC236}">
              <a16:creationId xmlns:a16="http://schemas.microsoft.com/office/drawing/2014/main" id="{F0B4A62D-C31D-479E-AE48-5AC0D6D9849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08610" y="4220588"/>
          <a:ext cx="3486150" cy="2456973"/>
        </a:xfrm>
        <a:prstGeom prst="rect">
          <a:avLst/>
        </a:prstGeom>
      </xdr:spPr>
    </xdr:pic>
    <xdr:clientData/>
  </xdr:twoCellAnchor>
  <xdr:twoCellAnchor editAs="oneCell">
    <xdr:from>
      <xdr:col>7</xdr:col>
      <xdr:colOff>77038</xdr:colOff>
      <xdr:row>21</xdr:row>
      <xdr:rowOff>43716</xdr:rowOff>
    </xdr:from>
    <xdr:to>
      <xdr:col>11</xdr:col>
      <xdr:colOff>520398</xdr:colOff>
      <xdr:row>34</xdr:row>
      <xdr:rowOff>104773</xdr:rowOff>
    </xdr:to>
    <xdr:pic>
      <xdr:nvPicPr>
        <xdr:cNvPr id="7" name="Imagen 6">
          <a:extLst>
            <a:ext uri="{FF2B5EF4-FFF2-40B4-BE49-F238E27FC236}">
              <a16:creationId xmlns:a16="http://schemas.microsoft.com/office/drawing/2014/main" id="{511EA04D-21B2-4FBD-AEC3-1A8F7EA083AD}"/>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3955618" y="4211856"/>
          <a:ext cx="3483740" cy="2453737"/>
        </a:xfrm>
        <a:prstGeom prst="rect">
          <a:avLst/>
        </a:prstGeom>
      </xdr:spPr>
    </xdr:pic>
    <xdr:clientData/>
  </xdr:twoCellAnchor>
  <xdr:twoCellAnchor editAs="oneCell">
    <xdr:from>
      <xdr:col>1</xdr:col>
      <xdr:colOff>19050</xdr:colOff>
      <xdr:row>69</xdr:row>
      <xdr:rowOff>38100</xdr:rowOff>
    </xdr:from>
    <xdr:to>
      <xdr:col>6</xdr:col>
      <xdr:colOff>556423</xdr:colOff>
      <xdr:row>82</xdr:row>
      <xdr:rowOff>186336</xdr:rowOff>
    </xdr:to>
    <xdr:pic>
      <xdr:nvPicPr>
        <xdr:cNvPr id="8" name="Imagen 7">
          <a:extLst>
            <a:ext uri="{FF2B5EF4-FFF2-40B4-BE49-F238E27FC236}">
              <a16:creationId xmlns:a16="http://schemas.microsoft.com/office/drawing/2014/main" id="{A5C167CC-CBEC-4F2E-AFFA-9141AEF2641C}"/>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70510" y="13106400"/>
          <a:ext cx="3585373" cy="2525676"/>
        </a:xfrm>
        <a:prstGeom prst="rect">
          <a:avLst/>
        </a:prstGeom>
      </xdr:spPr>
    </xdr:pic>
    <xdr:clientData/>
  </xdr:twoCellAnchor>
  <xdr:twoCellAnchor editAs="oneCell">
    <xdr:from>
      <xdr:col>7</xdr:col>
      <xdr:colOff>28575</xdr:colOff>
      <xdr:row>69</xdr:row>
      <xdr:rowOff>9525</xdr:rowOff>
    </xdr:from>
    <xdr:to>
      <xdr:col>11</xdr:col>
      <xdr:colOff>584649</xdr:colOff>
      <xdr:row>82</xdr:row>
      <xdr:rowOff>164643</xdr:rowOff>
    </xdr:to>
    <xdr:pic>
      <xdr:nvPicPr>
        <xdr:cNvPr id="9" name="Imagen 8">
          <a:extLst>
            <a:ext uri="{FF2B5EF4-FFF2-40B4-BE49-F238E27FC236}">
              <a16:creationId xmlns:a16="http://schemas.microsoft.com/office/drawing/2014/main" id="{1EBCBD1A-B496-4749-B9C8-5DF2FF3DCE9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907155" y="13077825"/>
          <a:ext cx="3596454" cy="2532558"/>
        </a:xfrm>
        <a:prstGeom prst="rect">
          <a:avLst/>
        </a:prstGeom>
      </xdr:spPr>
    </xdr:pic>
    <xdr:clientData/>
  </xdr:twoCellAnchor>
  <xdr:twoCellAnchor editAs="oneCell">
    <xdr:from>
      <xdr:col>7</xdr:col>
      <xdr:colOff>28576</xdr:colOff>
      <xdr:row>53</xdr:row>
      <xdr:rowOff>19050</xdr:rowOff>
    </xdr:from>
    <xdr:to>
      <xdr:col>8</xdr:col>
      <xdr:colOff>1218252</xdr:colOff>
      <xdr:row>65</xdr:row>
      <xdr:rowOff>114303</xdr:rowOff>
    </xdr:to>
    <xdr:pic>
      <xdr:nvPicPr>
        <xdr:cNvPr id="10" name="Imagen 9">
          <a:extLst>
            <a:ext uri="{FF2B5EF4-FFF2-40B4-BE49-F238E27FC236}">
              <a16:creationId xmlns:a16="http://schemas.microsoft.com/office/drawing/2014/main" id="{BBA7A935-FE33-44DF-82E6-0C7B37B744CF}"/>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rot="5400000">
          <a:off x="3650457" y="10395109"/>
          <a:ext cx="2289813" cy="1776416"/>
        </a:xfrm>
        <a:prstGeom prst="rect">
          <a:avLst/>
        </a:prstGeom>
      </xdr:spPr>
    </xdr:pic>
    <xdr:clientData/>
  </xdr:twoCellAnchor>
  <xdr:twoCellAnchor editAs="oneCell">
    <xdr:from>
      <xdr:col>8</xdr:col>
      <xdr:colOff>1256274</xdr:colOff>
      <xdr:row>54</xdr:row>
      <xdr:rowOff>133751</xdr:rowOff>
    </xdr:from>
    <xdr:to>
      <xdr:col>11</xdr:col>
      <xdr:colOff>557618</xdr:colOff>
      <xdr:row>66</xdr:row>
      <xdr:rowOff>169311</xdr:rowOff>
    </xdr:to>
    <xdr:pic>
      <xdr:nvPicPr>
        <xdr:cNvPr id="11" name="Imagen 10">
          <a:extLst>
            <a:ext uri="{FF2B5EF4-FFF2-40B4-BE49-F238E27FC236}">
              <a16:creationId xmlns:a16="http://schemas.microsoft.com/office/drawing/2014/main" id="{D7EA7AF0-5D4B-4C89-89F6-DB0A45207DD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rot="5400000">
          <a:off x="5484026" y="10673559"/>
          <a:ext cx="2230120" cy="1754984"/>
        </a:xfrm>
        <a:prstGeom prst="rect">
          <a:avLst/>
        </a:prstGeom>
      </xdr:spPr>
    </xdr:pic>
    <xdr:clientData/>
  </xdr:twoCellAnchor>
  <xdr:twoCellAnchor editAs="oneCell">
    <xdr:from>
      <xdr:col>1</xdr:col>
      <xdr:colOff>38100</xdr:colOff>
      <xdr:row>53</xdr:row>
      <xdr:rowOff>9526</xdr:rowOff>
    </xdr:from>
    <xdr:to>
      <xdr:col>4</xdr:col>
      <xdr:colOff>372813</xdr:colOff>
      <xdr:row>65</xdr:row>
      <xdr:rowOff>85726</xdr:rowOff>
    </xdr:to>
    <xdr:pic>
      <xdr:nvPicPr>
        <xdr:cNvPr id="12" name="Imagen 11">
          <a:extLst>
            <a:ext uri="{FF2B5EF4-FFF2-40B4-BE49-F238E27FC236}">
              <a16:creationId xmlns:a16="http://schemas.microsoft.com/office/drawing/2014/main" id="{47BDD98F-A0C2-4812-BE2B-F94C0332789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rot="5400000">
          <a:off x="41627" y="10376819"/>
          <a:ext cx="2270760" cy="1774893"/>
        </a:xfrm>
        <a:prstGeom prst="rect">
          <a:avLst/>
        </a:prstGeom>
      </xdr:spPr>
    </xdr:pic>
    <xdr:clientData/>
  </xdr:twoCellAnchor>
  <xdr:twoCellAnchor editAs="oneCell">
    <xdr:from>
      <xdr:col>4</xdr:col>
      <xdr:colOff>404374</xdr:colOff>
      <xdr:row>54</xdr:row>
      <xdr:rowOff>104872</xdr:rowOff>
    </xdr:from>
    <xdr:to>
      <xdr:col>7</xdr:col>
      <xdr:colOff>11270</xdr:colOff>
      <xdr:row>66</xdr:row>
      <xdr:rowOff>180975</xdr:rowOff>
    </xdr:to>
    <xdr:pic>
      <xdr:nvPicPr>
        <xdr:cNvPr id="13" name="Imagen 12">
          <a:extLst>
            <a:ext uri="{FF2B5EF4-FFF2-40B4-BE49-F238E27FC236}">
              <a16:creationId xmlns:a16="http://schemas.microsoft.com/office/drawing/2014/main" id="{EF8182A9-C42F-4CE9-AC68-711BE37A6B4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rot="5400000">
          <a:off x="1857600" y="10645526"/>
          <a:ext cx="2270663" cy="1793836"/>
        </a:xfrm>
        <a:prstGeom prst="rect">
          <a:avLst/>
        </a:prstGeom>
      </xdr:spPr>
    </xdr:pic>
    <xdr:clientData/>
  </xdr:twoCellAnchor>
  <xdr:twoCellAnchor editAs="oneCell">
    <xdr:from>
      <xdr:col>1</xdr:col>
      <xdr:colOff>19050</xdr:colOff>
      <xdr:row>37</xdr:row>
      <xdr:rowOff>38100</xdr:rowOff>
    </xdr:from>
    <xdr:to>
      <xdr:col>6</xdr:col>
      <xdr:colOff>536575</xdr:colOff>
      <xdr:row>50</xdr:row>
      <xdr:rowOff>171450</xdr:rowOff>
    </xdr:to>
    <xdr:pic>
      <xdr:nvPicPr>
        <xdr:cNvPr id="14" name="Imagen 13">
          <a:extLst>
            <a:ext uri="{FF2B5EF4-FFF2-40B4-BE49-F238E27FC236}">
              <a16:creationId xmlns:a16="http://schemas.microsoft.com/office/drawing/2014/main" id="{48651BF6-9078-447C-B988-D442CE833E5B}"/>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70510" y="7208520"/>
          <a:ext cx="3565525" cy="2510790"/>
        </a:xfrm>
        <a:prstGeom prst="rect">
          <a:avLst/>
        </a:prstGeom>
      </xdr:spPr>
    </xdr:pic>
    <xdr:clientData/>
  </xdr:twoCellAnchor>
  <xdr:twoCellAnchor editAs="oneCell">
    <xdr:from>
      <xdr:col>7</xdr:col>
      <xdr:colOff>28574</xdr:colOff>
      <xdr:row>37</xdr:row>
      <xdr:rowOff>38100</xdr:rowOff>
    </xdr:from>
    <xdr:to>
      <xdr:col>11</xdr:col>
      <xdr:colOff>533399</xdr:colOff>
      <xdr:row>50</xdr:row>
      <xdr:rowOff>154781</xdr:rowOff>
    </xdr:to>
    <xdr:pic>
      <xdr:nvPicPr>
        <xdr:cNvPr id="15" name="Imagen 14">
          <a:extLst>
            <a:ext uri="{FF2B5EF4-FFF2-40B4-BE49-F238E27FC236}">
              <a16:creationId xmlns:a16="http://schemas.microsoft.com/office/drawing/2014/main" id="{BC4B0C32-C866-4FD8-AA9F-FA7AB4B59CAC}"/>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907154" y="7208520"/>
          <a:ext cx="3545205" cy="2494121"/>
        </a:xfrm>
        <a:prstGeom prst="rect">
          <a:avLst/>
        </a:prstGeom>
      </xdr:spPr>
    </xdr:pic>
    <xdr:clientData/>
  </xdr:twoCellAnchor>
  <xdr:twoCellAnchor editAs="oneCell">
    <xdr:from>
      <xdr:col>8</xdr:col>
      <xdr:colOff>352425</xdr:colOff>
      <xdr:row>85</xdr:row>
      <xdr:rowOff>28575</xdr:rowOff>
    </xdr:from>
    <xdr:to>
      <xdr:col>10</xdr:col>
      <xdr:colOff>304799</xdr:colOff>
      <xdr:row>98</xdr:row>
      <xdr:rowOff>161635</xdr:rowOff>
    </xdr:to>
    <xdr:pic>
      <xdr:nvPicPr>
        <xdr:cNvPr id="16" name="Imagen 15">
          <a:extLst>
            <a:ext uri="{FF2B5EF4-FFF2-40B4-BE49-F238E27FC236}">
              <a16:creationId xmlns:a16="http://schemas.microsoft.com/office/drawing/2014/main" id="{3E50DE88-8D88-40B9-92BA-E6729AFFF7BA}"/>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5400000">
          <a:off x="4548332" y="16315228"/>
          <a:ext cx="2510500" cy="1971674"/>
        </a:xfrm>
        <a:prstGeom prst="rect">
          <a:avLst/>
        </a:prstGeom>
      </xdr:spPr>
    </xdr:pic>
    <xdr:clientData/>
  </xdr:twoCellAnchor>
  <xdr:twoCellAnchor editAs="oneCell">
    <xdr:from>
      <xdr:col>1</xdr:col>
      <xdr:colOff>95250</xdr:colOff>
      <xdr:row>85</xdr:row>
      <xdr:rowOff>57150</xdr:rowOff>
    </xdr:from>
    <xdr:to>
      <xdr:col>6</xdr:col>
      <xdr:colOff>450264</xdr:colOff>
      <xdr:row>98</xdr:row>
      <xdr:rowOff>128721</xdr:rowOff>
    </xdr:to>
    <xdr:pic>
      <xdr:nvPicPr>
        <xdr:cNvPr id="17" name="Imagen 16">
          <a:extLst>
            <a:ext uri="{FF2B5EF4-FFF2-40B4-BE49-F238E27FC236}">
              <a16:creationId xmlns:a16="http://schemas.microsoft.com/office/drawing/2014/main" id="{23B3F80D-170F-4617-9B67-281C70AA032B}"/>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46710" y="16074390"/>
          <a:ext cx="3403014" cy="24490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9</xdr:col>
      <xdr:colOff>326091</xdr:colOff>
      <xdr:row>0</xdr:row>
      <xdr:rowOff>138343</xdr:rowOff>
    </xdr:from>
    <xdr:ext cx="843803" cy="299808"/>
    <xdr:pic>
      <xdr:nvPicPr>
        <xdr:cNvPr id="2" name="2 Imagen">
          <a:extLst>
            <a:ext uri="{FF2B5EF4-FFF2-40B4-BE49-F238E27FC236}">
              <a16:creationId xmlns:a16="http://schemas.microsoft.com/office/drawing/2014/main" id="{A01C07D0-3181-433C-BC74-B893A8E88E3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509971" y="138343"/>
          <a:ext cx="843803" cy="299808"/>
        </a:xfrm>
        <a:prstGeom prst="rect">
          <a:avLst/>
        </a:prstGeom>
      </xdr:spPr>
    </xdr:pic>
    <xdr:clientData/>
  </xdr:oneCellAnchor>
  <xdr:oneCellAnchor>
    <xdr:from>
      <xdr:col>1</xdr:col>
      <xdr:colOff>200024</xdr:colOff>
      <xdr:row>0</xdr:row>
      <xdr:rowOff>180976</xdr:rowOff>
    </xdr:from>
    <xdr:ext cx="714375" cy="247649"/>
    <xdr:pic>
      <xdr:nvPicPr>
        <xdr:cNvPr id="3" name="4 Imagen">
          <a:extLst>
            <a:ext uri="{FF2B5EF4-FFF2-40B4-BE49-F238E27FC236}">
              <a16:creationId xmlns:a16="http://schemas.microsoft.com/office/drawing/2014/main" id="{816E3664-873C-461D-B91C-E290FB73AD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0064" y="180976"/>
          <a:ext cx="714375" cy="247649"/>
        </a:xfrm>
        <a:prstGeom prst="rect">
          <a:avLst/>
        </a:prstGeom>
      </xdr:spPr>
    </xdr:pic>
    <xdr:clientData/>
  </xdr:oneCellAnchor>
  <xdr:twoCellAnchor>
    <xdr:from>
      <xdr:col>1</xdr:col>
      <xdr:colOff>428626</xdr:colOff>
      <xdr:row>36</xdr:row>
      <xdr:rowOff>57150</xdr:rowOff>
    </xdr:from>
    <xdr:to>
      <xdr:col>5</xdr:col>
      <xdr:colOff>1590675</xdr:colOff>
      <xdr:row>49</xdr:row>
      <xdr:rowOff>277991</xdr:rowOff>
    </xdr:to>
    <xdr:grpSp>
      <xdr:nvGrpSpPr>
        <xdr:cNvPr id="4" name="Grupo 3">
          <a:extLst>
            <a:ext uri="{FF2B5EF4-FFF2-40B4-BE49-F238E27FC236}">
              <a16:creationId xmlns:a16="http://schemas.microsoft.com/office/drawing/2014/main" id="{87AD6BAA-6536-4C79-8E36-C82DFC5A5054}"/>
            </a:ext>
          </a:extLst>
        </xdr:cNvPr>
        <xdr:cNvGrpSpPr/>
      </xdr:nvGrpSpPr>
      <xdr:grpSpPr>
        <a:xfrm>
          <a:off x="742391" y="9604562"/>
          <a:ext cx="3806637" cy="2697341"/>
          <a:chOff x="1179535" y="5658326"/>
          <a:chExt cx="3488194" cy="2562474"/>
        </a:xfrm>
      </xdr:grpSpPr>
      <xdr:pic>
        <xdr:nvPicPr>
          <xdr:cNvPr id="5" name="Imagen 4">
            <a:extLst>
              <a:ext uri="{FF2B5EF4-FFF2-40B4-BE49-F238E27FC236}">
                <a16:creationId xmlns:a16="http://schemas.microsoft.com/office/drawing/2014/main" id="{4C99E981-8289-4415-B276-0ADD4DC81E1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79535" y="5658326"/>
            <a:ext cx="3378199" cy="2533649"/>
          </a:xfrm>
          <a:prstGeom prst="rect">
            <a:avLst/>
          </a:prstGeom>
        </xdr:spPr>
      </xdr:pic>
      <xdr:sp macro="" textlink="">
        <xdr:nvSpPr>
          <xdr:cNvPr id="6" name="CuadroTexto 5">
            <a:extLst>
              <a:ext uri="{FF2B5EF4-FFF2-40B4-BE49-F238E27FC236}">
                <a16:creationId xmlns:a16="http://schemas.microsoft.com/office/drawing/2014/main" id="{B7B57F6F-4207-417D-99F7-8470399711FF}"/>
              </a:ext>
            </a:extLst>
          </xdr:cNvPr>
          <xdr:cNvSpPr txBox="1"/>
        </xdr:nvSpPr>
        <xdr:spPr>
          <a:xfrm>
            <a:off x="3172607" y="7980521"/>
            <a:ext cx="1495122" cy="240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03 de febrero de 2020</a:t>
            </a:r>
          </a:p>
        </xdr:txBody>
      </xdr:sp>
    </xdr:grpSp>
    <xdr:clientData/>
  </xdr:twoCellAnchor>
  <xdr:twoCellAnchor>
    <xdr:from>
      <xdr:col>8</xdr:col>
      <xdr:colOff>676578</xdr:colOff>
      <xdr:row>6</xdr:row>
      <xdr:rowOff>171450</xdr:rowOff>
    </xdr:from>
    <xdr:to>
      <xdr:col>10</xdr:col>
      <xdr:colOff>9828</xdr:colOff>
      <xdr:row>16</xdr:row>
      <xdr:rowOff>23814</xdr:rowOff>
    </xdr:to>
    <xdr:grpSp>
      <xdr:nvGrpSpPr>
        <xdr:cNvPr id="7" name="Grupo 6">
          <a:extLst>
            <a:ext uri="{FF2B5EF4-FFF2-40B4-BE49-F238E27FC236}">
              <a16:creationId xmlns:a16="http://schemas.microsoft.com/office/drawing/2014/main" id="{C6A4FE63-DBDC-4255-B7AD-4BA9718DF2D2}"/>
            </a:ext>
          </a:extLst>
        </xdr:cNvPr>
        <xdr:cNvGrpSpPr/>
      </xdr:nvGrpSpPr>
      <xdr:grpSpPr>
        <a:xfrm>
          <a:off x="7758696" y="1796303"/>
          <a:ext cx="2504514" cy="1757364"/>
          <a:chOff x="2724150" y="1609724"/>
          <a:chExt cx="2428875" cy="1757364"/>
        </a:xfrm>
      </xdr:grpSpPr>
      <xdr:pic>
        <xdr:nvPicPr>
          <xdr:cNvPr id="8" name="Imagen 7">
            <a:extLst>
              <a:ext uri="{FF2B5EF4-FFF2-40B4-BE49-F238E27FC236}">
                <a16:creationId xmlns:a16="http://schemas.microsoft.com/office/drawing/2014/main" id="{3D3413B1-0F27-4CD5-8ABE-65E1899CE98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724150" y="1609724"/>
            <a:ext cx="2343150" cy="1757364"/>
          </a:xfrm>
          <a:prstGeom prst="rect">
            <a:avLst/>
          </a:prstGeom>
        </xdr:spPr>
      </xdr:pic>
      <xdr:sp macro="" textlink="">
        <xdr:nvSpPr>
          <xdr:cNvPr id="9" name="CuadroTexto 8">
            <a:extLst>
              <a:ext uri="{FF2B5EF4-FFF2-40B4-BE49-F238E27FC236}">
                <a16:creationId xmlns:a16="http://schemas.microsoft.com/office/drawing/2014/main" id="{C60A975E-F896-4E3D-B520-D2BC855F4FF8}"/>
              </a:ext>
            </a:extLst>
          </xdr:cNvPr>
          <xdr:cNvSpPr txBox="1"/>
        </xdr:nvSpPr>
        <xdr:spPr>
          <a:xfrm>
            <a:off x="3686175" y="3152775"/>
            <a:ext cx="14668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03 de febrero de 2020</a:t>
            </a:r>
          </a:p>
        </xdr:txBody>
      </xdr:sp>
    </xdr:grpSp>
    <xdr:clientData/>
  </xdr:twoCellAnchor>
  <xdr:twoCellAnchor>
    <xdr:from>
      <xdr:col>6</xdr:col>
      <xdr:colOff>276225</xdr:colOff>
      <xdr:row>6</xdr:row>
      <xdr:rowOff>173606</xdr:rowOff>
    </xdr:from>
    <xdr:to>
      <xdr:col>8</xdr:col>
      <xdr:colOff>647700</xdr:colOff>
      <xdr:row>16</xdr:row>
      <xdr:rowOff>11908</xdr:rowOff>
    </xdr:to>
    <xdr:grpSp>
      <xdr:nvGrpSpPr>
        <xdr:cNvPr id="10" name="Grupo 9">
          <a:extLst>
            <a:ext uri="{FF2B5EF4-FFF2-40B4-BE49-F238E27FC236}">
              <a16:creationId xmlns:a16="http://schemas.microsoft.com/office/drawing/2014/main" id="{988698C8-87F2-4FB0-9547-EBAC52D2BF21}"/>
            </a:ext>
          </a:extLst>
        </xdr:cNvPr>
        <xdr:cNvGrpSpPr/>
      </xdr:nvGrpSpPr>
      <xdr:grpSpPr>
        <a:xfrm>
          <a:off x="5296460" y="1798459"/>
          <a:ext cx="2433358" cy="1743302"/>
          <a:chOff x="361647" y="1611880"/>
          <a:chExt cx="2438400" cy="1743302"/>
        </a:xfrm>
      </xdr:grpSpPr>
      <xdr:pic>
        <xdr:nvPicPr>
          <xdr:cNvPr id="11" name="Imagen 10">
            <a:extLst>
              <a:ext uri="{FF2B5EF4-FFF2-40B4-BE49-F238E27FC236}">
                <a16:creationId xmlns:a16="http://schemas.microsoft.com/office/drawing/2014/main" id="{CC016DD9-70C7-43A5-92F0-686A917F8F0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61647" y="1611880"/>
            <a:ext cx="2324403" cy="1743302"/>
          </a:xfrm>
          <a:prstGeom prst="rect">
            <a:avLst/>
          </a:prstGeom>
        </xdr:spPr>
      </xdr:pic>
      <xdr:sp macro="" textlink="">
        <xdr:nvSpPr>
          <xdr:cNvPr id="12" name="CuadroTexto 11">
            <a:extLst>
              <a:ext uri="{FF2B5EF4-FFF2-40B4-BE49-F238E27FC236}">
                <a16:creationId xmlns:a16="http://schemas.microsoft.com/office/drawing/2014/main" id="{750F9157-8327-417F-A509-775669886296}"/>
              </a:ext>
            </a:extLst>
          </xdr:cNvPr>
          <xdr:cNvSpPr txBox="1"/>
        </xdr:nvSpPr>
        <xdr:spPr>
          <a:xfrm>
            <a:off x="1304925" y="3114675"/>
            <a:ext cx="1495122" cy="240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03 de febrero de 2020</a:t>
            </a:r>
          </a:p>
        </xdr:txBody>
      </xdr:sp>
    </xdr:grpSp>
    <xdr:clientData/>
  </xdr:twoCellAnchor>
  <xdr:oneCellAnchor>
    <xdr:from>
      <xdr:col>0</xdr:col>
      <xdr:colOff>94946</xdr:colOff>
      <xdr:row>53</xdr:row>
      <xdr:rowOff>9525</xdr:rowOff>
    </xdr:from>
    <xdr:ext cx="2419653" cy="1714729"/>
    <xdr:pic>
      <xdr:nvPicPr>
        <xdr:cNvPr id="13" name="Imagen 12">
          <a:extLst>
            <a:ext uri="{FF2B5EF4-FFF2-40B4-BE49-F238E27FC236}">
              <a16:creationId xmlns:a16="http://schemas.microsoft.com/office/drawing/2014/main" id="{9CE40A82-124F-4BF1-86A2-4631A80EBE0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4946" y="14175105"/>
          <a:ext cx="2419653" cy="1714729"/>
        </a:xfrm>
        <a:prstGeom prst="rect">
          <a:avLst/>
        </a:prstGeom>
      </xdr:spPr>
    </xdr:pic>
    <xdr:clientData/>
  </xdr:oneCellAnchor>
  <xdr:oneCellAnchor>
    <xdr:from>
      <xdr:col>4</xdr:col>
      <xdr:colOff>428626</xdr:colOff>
      <xdr:row>53</xdr:row>
      <xdr:rowOff>38100</xdr:rowOff>
    </xdr:from>
    <xdr:ext cx="2371724" cy="1685925"/>
    <xdr:pic>
      <xdr:nvPicPr>
        <xdr:cNvPr id="14" name="Imagen 13">
          <a:extLst>
            <a:ext uri="{FF2B5EF4-FFF2-40B4-BE49-F238E27FC236}">
              <a16:creationId xmlns:a16="http://schemas.microsoft.com/office/drawing/2014/main" id="{14B0EB92-DDE0-4FFF-81A5-2F388023E2D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653666" y="14203680"/>
          <a:ext cx="2371724" cy="1685925"/>
        </a:xfrm>
        <a:prstGeom prst="rect">
          <a:avLst/>
        </a:prstGeom>
      </xdr:spPr>
    </xdr:pic>
    <xdr:clientData/>
  </xdr:oneCellAnchor>
  <xdr:twoCellAnchor>
    <xdr:from>
      <xdr:col>7</xdr:col>
      <xdr:colOff>444485</xdr:colOff>
      <xdr:row>21</xdr:row>
      <xdr:rowOff>152399</xdr:rowOff>
    </xdr:from>
    <xdr:to>
      <xdr:col>9</xdr:col>
      <xdr:colOff>1381125</xdr:colOff>
      <xdr:row>34</xdr:row>
      <xdr:rowOff>152400</xdr:rowOff>
    </xdr:to>
    <xdr:grpSp>
      <xdr:nvGrpSpPr>
        <xdr:cNvPr id="15" name="Grupo 14">
          <a:extLst>
            <a:ext uri="{FF2B5EF4-FFF2-40B4-BE49-F238E27FC236}">
              <a16:creationId xmlns:a16="http://schemas.microsoft.com/office/drawing/2014/main" id="{E72B9729-CE69-4A0F-A984-88921EEDA429}"/>
            </a:ext>
          </a:extLst>
        </xdr:cNvPr>
        <xdr:cNvGrpSpPr/>
      </xdr:nvGrpSpPr>
      <xdr:grpSpPr>
        <a:xfrm>
          <a:off x="6036220" y="5587252"/>
          <a:ext cx="3289876" cy="2476501"/>
          <a:chOff x="6102334" y="25215044"/>
          <a:chExt cx="3741719" cy="2719412"/>
        </a:xfrm>
      </xdr:grpSpPr>
      <xdr:pic>
        <xdr:nvPicPr>
          <xdr:cNvPr id="16" name="Imagen 15">
            <a:extLst>
              <a:ext uri="{FF2B5EF4-FFF2-40B4-BE49-F238E27FC236}">
                <a16:creationId xmlns:a16="http://schemas.microsoft.com/office/drawing/2014/main" id="{43B43844-87E5-4EE0-A23C-62ECB9E75E4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102334" y="25215044"/>
            <a:ext cx="3625882" cy="2719412"/>
          </a:xfrm>
          <a:prstGeom prst="rect">
            <a:avLst/>
          </a:prstGeom>
        </xdr:spPr>
      </xdr:pic>
      <xdr:sp macro="" textlink="">
        <xdr:nvSpPr>
          <xdr:cNvPr id="17" name="CuadroTexto 16">
            <a:extLst>
              <a:ext uri="{FF2B5EF4-FFF2-40B4-BE49-F238E27FC236}">
                <a16:creationId xmlns:a16="http://schemas.microsoft.com/office/drawing/2014/main" id="{411CE0B3-B9D9-474F-A2F4-0E10581ECB14}"/>
              </a:ext>
            </a:extLst>
          </xdr:cNvPr>
          <xdr:cNvSpPr txBox="1"/>
        </xdr:nvSpPr>
        <xdr:spPr>
          <a:xfrm>
            <a:off x="8331184" y="27682019"/>
            <a:ext cx="1512869"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03 de febrero de 2020</a:t>
            </a:r>
          </a:p>
        </xdr:txBody>
      </xdr:sp>
    </xdr:grpSp>
    <xdr:clientData/>
  </xdr:twoCellAnchor>
  <xdr:oneCellAnchor>
    <xdr:from>
      <xdr:col>7</xdr:col>
      <xdr:colOff>333072</xdr:colOff>
      <xdr:row>36</xdr:row>
      <xdr:rowOff>97404</xdr:rowOff>
    </xdr:from>
    <xdr:ext cx="3534078" cy="2650560"/>
    <xdr:pic>
      <xdr:nvPicPr>
        <xdr:cNvPr id="18" name="Imagen 17">
          <a:extLst>
            <a:ext uri="{FF2B5EF4-FFF2-40B4-BE49-F238E27FC236}">
              <a16:creationId xmlns:a16="http://schemas.microsoft.com/office/drawing/2014/main" id="{57DA44BD-13FF-427F-8350-9ABF5E26E10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086172" y="9393804"/>
          <a:ext cx="3534078" cy="2650560"/>
        </a:xfrm>
        <a:prstGeom prst="rect">
          <a:avLst/>
        </a:prstGeom>
      </xdr:spPr>
    </xdr:pic>
    <xdr:clientData/>
  </xdr:oneCellAnchor>
  <xdr:oneCellAnchor>
    <xdr:from>
      <xdr:col>6</xdr:col>
      <xdr:colOff>60338</xdr:colOff>
      <xdr:row>52</xdr:row>
      <xdr:rowOff>38100</xdr:rowOff>
    </xdr:from>
    <xdr:ext cx="2444762" cy="1833573"/>
    <xdr:pic>
      <xdr:nvPicPr>
        <xdr:cNvPr id="19" name="Imagen 18">
          <a:extLst>
            <a:ext uri="{FF2B5EF4-FFF2-40B4-BE49-F238E27FC236}">
              <a16:creationId xmlns:a16="http://schemas.microsoft.com/office/drawing/2014/main" id="{FE7BEBF3-10EA-4E28-8337-F31969E4EA9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226698" y="14020800"/>
          <a:ext cx="2444762" cy="1833573"/>
        </a:xfrm>
        <a:prstGeom prst="rect">
          <a:avLst/>
        </a:prstGeom>
      </xdr:spPr>
    </xdr:pic>
    <xdr:clientData/>
  </xdr:oneCellAnchor>
  <xdr:oneCellAnchor>
    <xdr:from>
      <xdr:col>8</xdr:col>
      <xdr:colOff>515137</xdr:colOff>
      <xdr:row>52</xdr:row>
      <xdr:rowOff>17250</xdr:rowOff>
    </xdr:from>
    <xdr:ext cx="2418563" cy="1868700"/>
    <xdr:pic>
      <xdr:nvPicPr>
        <xdr:cNvPr id="20" name="Imagen 19">
          <a:extLst>
            <a:ext uri="{FF2B5EF4-FFF2-40B4-BE49-F238E27FC236}">
              <a16:creationId xmlns:a16="http://schemas.microsoft.com/office/drawing/2014/main" id="{938759B4-FFEE-499A-8BCC-D21C2D0C586D}"/>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807477" y="13999950"/>
          <a:ext cx="2418563" cy="1868700"/>
        </a:xfrm>
        <a:prstGeom prst="rect">
          <a:avLst/>
        </a:prstGeom>
      </xdr:spPr>
    </xdr:pic>
    <xdr:clientData/>
  </xdr:oneCellAnchor>
  <xdr:oneCellAnchor>
    <xdr:from>
      <xdr:col>6</xdr:col>
      <xdr:colOff>264957</xdr:colOff>
      <xdr:row>66</xdr:row>
      <xdr:rowOff>133349</xdr:rowOff>
    </xdr:from>
    <xdr:ext cx="1697193" cy="1272896"/>
    <xdr:pic>
      <xdr:nvPicPr>
        <xdr:cNvPr id="21" name="Imagen 20">
          <a:extLst>
            <a:ext uri="{FF2B5EF4-FFF2-40B4-BE49-F238E27FC236}">
              <a16:creationId xmlns:a16="http://schemas.microsoft.com/office/drawing/2014/main" id="{48B4A0DB-AE41-47FB-8EC8-110A2DFE5F6B}"/>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rot="10800000">
          <a:off x="5431317" y="18566129"/>
          <a:ext cx="1697193" cy="1272896"/>
        </a:xfrm>
        <a:prstGeom prst="rect">
          <a:avLst/>
        </a:prstGeom>
      </xdr:spPr>
    </xdr:pic>
    <xdr:clientData/>
  </xdr:oneCellAnchor>
  <xdr:oneCellAnchor>
    <xdr:from>
      <xdr:col>8</xdr:col>
      <xdr:colOff>33955</xdr:colOff>
      <xdr:row>66</xdr:row>
      <xdr:rowOff>123823</xdr:rowOff>
    </xdr:from>
    <xdr:ext cx="1532065" cy="1295401"/>
    <xdr:pic>
      <xdr:nvPicPr>
        <xdr:cNvPr id="22" name="Imagen 21">
          <a:extLst>
            <a:ext uri="{FF2B5EF4-FFF2-40B4-BE49-F238E27FC236}">
              <a16:creationId xmlns:a16="http://schemas.microsoft.com/office/drawing/2014/main" id="{B620B692-FDB4-414C-9AEC-69ADD331D70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rot="10800000">
          <a:off x="7326295" y="18556603"/>
          <a:ext cx="1532065" cy="1295401"/>
        </a:xfrm>
        <a:prstGeom prst="rect">
          <a:avLst/>
        </a:prstGeom>
      </xdr:spPr>
    </xdr:pic>
    <xdr:clientData/>
  </xdr:oneCellAnchor>
  <xdr:oneCellAnchor>
    <xdr:from>
      <xdr:col>6</xdr:col>
      <xdr:colOff>238124</xdr:colOff>
      <xdr:row>73</xdr:row>
      <xdr:rowOff>114298</xdr:rowOff>
    </xdr:from>
    <xdr:ext cx="1733549" cy="1190625"/>
    <xdr:pic>
      <xdr:nvPicPr>
        <xdr:cNvPr id="23" name="Imagen 22">
          <a:extLst>
            <a:ext uri="{FF2B5EF4-FFF2-40B4-BE49-F238E27FC236}">
              <a16:creationId xmlns:a16="http://schemas.microsoft.com/office/drawing/2014/main" id="{02A72793-2148-4971-984F-B696BFFC2682}"/>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rot="10800000">
          <a:off x="5404484" y="19827238"/>
          <a:ext cx="1733549" cy="1190625"/>
        </a:xfrm>
        <a:prstGeom prst="rect">
          <a:avLst/>
        </a:prstGeom>
      </xdr:spPr>
    </xdr:pic>
    <xdr:clientData/>
  </xdr:oneCellAnchor>
  <xdr:oneCellAnchor>
    <xdr:from>
      <xdr:col>8</xdr:col>
      <xdr:colOff>38679</xdr:colOff>
      <xdr:row>73</xdr:row>
      <xdr:rowOff>171450</xdr:rowOff>
    </xdr:from>
    <xdr:ext cx="1532946" cy="1123946"/>
    <xdr:pic>
      <xdr:nvPicPr>
        <xdr:cNvPr id="24" name="Imagen 23">
          <a:extLst>
            <a:ext uri="{FF2B5EF4-FFF2-40B4-BE49-F238E27FC236}">
              <a16:creationId xmlns:a16="http://schemas.microsoft.com/office/drawing/2014/main" id="{162788D4-7D27-4E7F-83C8-93592B9BBF65}"/>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0800000">
          <a:off x="7331019" y="19884390"/>
          <a:ext cx="1532946" cy="1123946"/>
        </a:xfrm>
        <a:prstGeom prst="rect">
          <a:avLst/>
        </a:prstGeom>
      </xdr:spPr>
    </xdr:pic>
    <xdr:clientData/>
  </xdr:oneCellAnchor>
  <xdr:oneCellAnchor>
    <xdr:from>
      <xdr:col>9</xdr:col>
      <xdr:colOff>845905</xdr:colOff>
      <xdr:row>73</xdr:row>
      <xdr:rowOff>171450</xdr:rowOff>
    </xdr:from>
    <xdr:ext cx="1422401" cy="1104899"/>
    <xdr:pic>
      <xdr:nvPicPr>
        <xdr:cNvPr id="25" name="Imagen 24">
          <a:extLst>
            <a:ext uri="{FF2B5EF4-FFF2-40B4-BE49-F238E27FC236}">
              <a16:creationId xmlns:a16="http://schemas.microsoft.com/office/drawing/2014/main" id="{62E50E2C-4B15-4C9A-A734-18F41391B665}"/>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0800000">
          <a:off x="9029785" y="19884390"/>
          <a:ext cx="1422401" cy="1104899"/>
        </a:xfrm>
        <a:prstGeom prst="rect">
          <a:avLst/>
        </a:prstGeom>
      </xdr:spPr>
    </xdr:pic>
    <xdr:clientData/>
  </xdr:oneCellAnchor>
  <xdr:oneCellAnchor>
    <xdr:from>
      <xdr:col>9</xdr:col>
      <xdr:colOff>835425</xdr:colOff>
      <xdr:row>66</xdr:row>
      <xdr:rowOff>180973</xdr:rowOff>
    </xdr:from>
    <xdr:ext cx="1435100" cy="1257302"/>
    <xdr:pic>
      <xdr:nvPicPr>
        <xdr:cNvPr id="26" name="Imagen 25">
          <a:extLst>
            <a:ext uri="{FF2B5EF4-FFF2-40B4-BE49-F238E27FC236}">
              <a16:creationId xmlns:a16="http://schemas.microsoft.com/office/drawing/2014/main" id="{E49F2607-B8DD-4BA9-AF72-DF9F1C56F2CE}"/>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rot="10800000">
          <a:off x="9019305" y="18613753"/>
          <a:ext cx="1435100" cy="1257302"/>
        </a:xfrm>
        <a:prstGeom prst="rect">
          <a:avLst/>
        </a:prstGeom>
      </xdr:spPr>
    </xdr:pic>
    <xdr:clientData/>
  </xdr:oneCellAnchor>
  <xdr:oneCellAnchor>
    <xdr:from>
      <xdr:col>1</xdr:col>
      <xdr:colOff>456897</xdr:colOff>
      <xdr:row>66</xdr:row>
      <xdr:rowOff>11679</xdr:rowOff>
    </xdr:from>
    <xdr:ext cx="3296256" cy="2472193"/>
    <xdr:pic>
      <xdr:nvPicPr>
        <xdr:cNvPr id="27" name="Imagen 26">
          <a:extLst>
            <a:ext uri="{FF2B5EF4-FFF2-40B4-BE49-F238E27FC236}">
              <a16:creationId xmlns:a16="http://schemas.microsoft.com/office/drawing/2014/main" id="{266554B0-4F1B-4791-B953-FB3564AFB85D}"/>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rot="10800000">
          <a:off x="776937" y="18444459"/>
          <a:ext cx="3296256" cy="2472193"/>
        </a:xfrm>
        <a:prstGeom prst="rect">
          <a:avLst/>
        </a:prstGeom>
      </xdr:spPr>
    </xdr:pic>
    <xdr:clientData/>
  </xdr:oneCellAnchor>
  <xdr:oneCellAnchor>
    <xdr:from>
      <xdr:col>4</xdr:col>
      <xdr:colOff>360206</xdr:colOff>
      <xdr:row>84</xdr:row>
      <xdr:rowOff>9525</xdr:rowOff>
    </xdr:from>
    <xdr:ext cx="2433793" cy="1825346"/>
    <xdr:pic>
      <xdr:nvPicPr>
        <xdr:cNvPr id="28" name="Imagen 27">
          <a:extLst>
            <a:ext uri="{FF2B5EF4-FFF2-40B4-BE49-F238E27FC236}">
              <a16:creationId xmlns:a16="http://schemas.microsoft.com/office/drawing/2014/main" id="{59E8FDCD-6FC8-4434-9081-98D7284CCA8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rot="10800000">
          <a:off x="2585246" y="23707725"/>
          <a:ext cx="2433793" cy="1825346"/>
        </a:xfrm>
        <a:prstGeom prst="rect">
          <a:avLst/>
        </a:prstGeom>
      </xdr:spPr>
    </xdr:pic>
    <xdr:clientData/>
  </xdr:oneCellAnchor>
  <xdr:oneCellAnchor>
    <xdr:from>
      <xdr:col>0</xdr:col>
      <xdr:colOff>35724</xdr:colOff>
      <xdr:row>83</xdr:row>
      <xdr:rowOff>190499</xdr:rowOff>
    </xdr:from>
    <xdr:ext cx="2421725" cy="1816295"/>
    <xdr:pic>
      <xdr:nvPicPr>
        <xdr:cNvPr id="29" name="Imagen 28">
          <a:extLst>
            <a:ext uri="{FF2B5EF4-FFF2-40B4-BE49-F238E27FC236}">
              <a16:creationId xmlns:a16="http://schemas.microsoft.com/office/drawing/2014/main" id="{6E952287-6496-4F1F-8C3F-B3D8E780214D}"/>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rot="10800000">
          <a:off x="35724" y="23698199"/>
          <a:ext cx="2421725" cy="1816295"/>
        </a:xfrm>
        <a:prstGeom prst="rect">
          <a:avLst/>
        </a:prstGeom>
      </xdr:spPr>
    </xdr:pic>
    <xdr:clientData/>
  </xdr:oneCellAnchor>
  <xdr:oneCellAnchor>
    <xdr:from>
      <xdr:col>2</xdr:col>
      <xdr:colOff>180976</xdr:colOff>
      <xdr:row>5</xdr:row>
      <xdr:rowOff>123133</xdr:rowOff>
    </xdr:from>
    <xdr:ext cx="3267074" cy="2450307"/>
    <xdr:pic>
      <xdr:nvPicPr>
        <xdr:cNvPr id="30" name="Imagen 29">
          <a:extLst>
            <a:ext uri="{FF2B5EF4-FFF2-40B4-BE49-F238E27FC236}">
              <a16:creationId xmlns:a16="http://schemas.microsoft.com/office/drawing/2014/main" id="{DC7D1E77-25D9-4F39-A50E-F0C64043D53D}"/>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072516" y="1548073"/>
          <a:ext cx="3267074" cy="2450307"/>
        </a:xfrm>
        <a:prstGeom prst="rect">
          <a:avLst/>
        </a:prstGeom>
      </xdr:spPr>
    </xdr:pic>
    <xdr:clientData/>
  </xdr:oneCellAnchor>
  <xdr:oneCellAnchor>
    <xdr:from>
      <xdr:col>1</xdr:col>
      <xdr:colOff>418577</xdr:colOff>
      <xdr:row>21</xdr:row>
      <xdr:rowOff>97239</xdr:rowOff>
    </xdr:from>
    <xdr:ext cx="3400948" cy="2550712"/>
    <xdr:pic>
      <xdr:nvPicPr>
        <xdr:cNvPr id="31" name="Imagen 30">
          <a:extLst>
            <a:ext uri="{FF2B5EF4-FFF2-40B4-BE49-F238E27FC236}">
              <a16:creationId xmlns:a16="http://schemas.microsoft.com/office/drawing/2014/main" id="{6D781919-050F-4025-9A36-5A92DF480353}"/>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738617" y="5400759"/>
          <a:ext cx="3400948" cy="2550712"/>
        </a:xfrm>
        <a:prstGeom prst="rect">
          <a:avLst/>
        </a:prstGeom>
      </xdr:spPr>
    </xdr:pic>
    <xdr:clientData/>
  </xdr:oneCellAnchor>
  <xdr:twoCellAnchor>
    <xdr:from>
      <xdr:col>6</xdr:col>
      <xdr:colOff>66676</xdr:colOff>
      <xdr:row>84</xdr:row>
      <xdr:rowOff>47625</xdr:rowOff>
    </xdr:from>
    <xdr:to>
      <xdr:col>8</xdr:col>
      <xdr:colOff>666448</xdr:colOff>
      <xdr:row>94</xdr:row>
      <xdr:rowOff>40254</xdr:rowOff>
    </xdr:to>
    <xdr:grpSp>
      <xdr:nvGrpSpPr>
        <xdr:cNvPr id="32" name="Grupo 31">
          <a:extLst>
            <a:ext uri="{FF2B5EF4-FFF2-40B4-BE49-F238E27FC236}">
              <a16:creationId xmlns:a16="http://schemas.microsoft.com/office/drawing/2014/main" id="{6379C87B-9E7A-4E39-BD2A-AD166FB6E0ED}"/>
            </a:ext>
          </a:extLst>
        </xdr:cNvPr>
        <xdr:cNvGrpSpPr/>
      </xdr:nvGrpSpPr>
      <xdr:grpSpPr>
        <a:xfrm>
          <a:off x="5086911" y="24353184"/>
          <a:ext cx="2661655" cy="1897629"/>
          <a:chOff x="5324476" y="33680400"/>
          <a:chExt cx="2666697" cy="1897629"/>
        </a:xfrm>
      </xdr:grpSpPr>
      <xdr:pic>
        <xdr:nvPicPr>
          <xdr:cNvPr id="33" name="Imagen 32">
            <a:extLst>
              <a:ext uri="{FF2B5EF4-FFF2-40B4-BE49-F238E27FC236}">
                <a16:creationId xmlns:a16="http://schemas.microsoft.com/office/drawing/2014/main" id="{36DCB9B9-41B4-4EF9-A6BB-46F3F276D958}"/>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r="6017" b="7505"/>
          <a:stretch/>
        </xdr:blipFill>
        <xdr:spPr>
          <a:xfrm>
            <a:off x="5324476" y="33680400"/>
            <a:ext cx="2562223" cy="1885950"/>
          </a:xfrm>
          <a:prstGeom prst="rect">
            <a:avLst/>
          </a:prstGeom>
        </xdr:spPr>
      </xdr:pic>
      <xdr:sp macro="" textlink="">
        <xdr:nvSpPr>
          <xdr:cNvPr id="34" name="CuadroTexto 33">
            <a:extLst>
              <a:ext uri="{FF2B5EF4-FFF2-40B4-BE49-F238E27FC236}">
                <a16:creationId xmlns:a16="http://schemas.microsoft.com/office/drawing/2014/main" id="{43AA6732-724B-4490-A7D5-65DC9C4C2E36}"/>
              </a:ext>
            </a:extLst>
          </xdr:cNvPr>
          <xdr:cNvSpPr txBox="1"/>
        </xdr:nvSpPr>
        <xdr:spPr>
          <a:xfrm>
            <a:off x="6496051" y="35337750"/>
            <a:ext cx="1495122" cy="240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04 de febrero de 2020</a:t>
            </a:r>
          </a:p>
        </xdr:txBody>
      </xdr:sp>
    </xdr:grpSp>
    <xdr:clientData/>
  </xdr:twoCellAnchor>
  <xdr:twoCellAnchor>
    <xdr:from>
      <xdr:col>8</xdr:col>
      <xdr:colOff>586457</xdr:colOff>
      <xdr:row>84</xdr:row>
      <xdr:rowOff>38100</xdr:rowOff>
    </xdr:from>
    <xdr:to>
      <xdr:col>12</xdr:col>
      <xdr:colOff>14654</xdr:colOff>
      <xdr:row>94</xdr:row>
      <xdr:rowOff>30729</xdr:rowOff>
    </xdr:to>
    <xdr:grpSp>
      <xdr:nvGrpSpPr>
        <xdr:cNvPr id="35" name="Grupo 34">
          <a:extLst>
            <a:ext uri="{FF2B5EF4-FFF2-40B4-BE49-F238E27FC236}">
              <a16:creationId xmlns:a16="http://schemas.microsoft.com/office/drawing/2014/main" id="{C6BCC917-0A1C-499F-8270-8FCD12309B70}"/>
            </a:ext>
          </a:extLst>
        </xdr:cNvPr>
        <xdr:cNvGrpSpPr/>
      </xdr:nvGrpSpPr>
      <xdr:grpSpPr>
        <a:xfrm>
          <a:off x="7668575" y="24343659"/>
          <a:ext cx="2621873" cy="1897629"/>
          <a:chOff x="7939757" y="33670875"/>
          <a:chExt cx="2619072" cy="1897629"/>
        </a:xfrm>
      </xdr:grpSpPr>
      <xdr:pic>
        <xdr:nvPicPr>
          <xdr:cNvPr id="36" name="Imagen 35">
            <a:extLst>
              <a:ext uri="{FF2B5EF4-FFF2-40B4-BE49-F238E27FC236}">
                <a16:creationId xmlns:a16="http://schemas.microsoft.com/office/drawing/2014/main" id="{CE988DB3-0570-413F-9D1E-37BB9F62F215}"/>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r="13987" b="9783"/>
          <a:stretch/>
        </xdr:blipFill>
        <xdr:spPr>
          <a:xfrm>
            <a:off x="7939757" y="33670875"/>
            <a:ext cx="2518693" cy="1896764"/>
          </a:xfrm>
          <a:prstGeom prst="rect">
            <a:avLst/>
          </a:prstGeom>
        </xdr:spPr>
      </xdr:pic>
      <xdr:sp macro="" textlink="">
        <xdr:nvSpPr>
          <xdr:cNvPr id="37" name="CuadroTexto 36">
            <a:extLst>
              <a:ext uri="{FF2B5EF4-FFF2-40B4-BE49-F238E27FC236}">
                <a16:creationId xmlns:a16="http://schemas.microsoft.com/office/drawing/2014/main" id="{EEA9ADEE-AC49-4258-B722-1E306C395544}"/>
              </a:ext>
            </a:extLst>
          </xdr:cNvPr>
          <xdr:cNvSpPr txBox="1"/>
        </xdr:nvSpPr>
        <xdr:spPr>
          <a:xfrm>
            <a:off x="9063707" y="35328225"/>
            <a:ext cx="1495122" cy="240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04 de febrero de 2020</a:t>
            </a:r>
          </a:p>
        </xdr:txBody>
      </xdr:sp>
    </xdr:grpSp>
    <xdr:clientData/>
  </xdr:twoCellAnchor>
  <xdr:twoCellAnchor>
    <xdr:from>
      <xdr:col>0</xdr:col>
      <xdr:colOff>85712</xdr:colOff>
      <xdr:row>102</xdr:row>
      <xdr:rowOff>19040</xdr:rowOff>
    </xdr:from>
    <xdr:to>
      <xdr:col>4</xdr:col>
      <xdr:colOff>361950</xdr:colOff>
      <xdr:row>111</xdr:row>
      <xdr:rowOff>76202</xdr:rowOff>
    </xdr:to>
    <xdr:grpSp>
      <xdr:nvGrpSpPr>
        <xdr:cNvPr id="38" name="Grupo 37">
          <a:extLst>
            <a:ext uri="{FF2B5EF4-FFF2-40B4-BE49-F238E27FC236}">
              <a16:creationId xmlns:a16="http://schemas.microsoft.com/office/drawing/2014/main" id="{4E6EC922-A9D4-4592-B487-FA22730C4ADA}"/>
            </a:ext>
          </a:extLst>
        </xdr:cNvPr>
        <xdr:cNvGrpSpPr/>
      </xdr:nvGrpSpPr>
      <xdr:grpSpPr>
        <a:xfrm>
          <a:off x="85712" y="29367246"/>
          <a:ext cx="2438973" cy="1771662"/>
          <a:chOff x="333362" y="28965515"/>
          <a:chExt cx="2438413" cy="1771662"/>
        </a:xfrm>
      </xdr:grpSpPr>
      <xdr:pic>
        <xdr:nvPicPr>
          <xdr:cNvPr id="39" name="Imagen 38">
            <a:extLst>
              <a:ext uri="{FF2B5EF4-FFF2-40B4-BE49-F238E27FC236}">
                <a16:creationId xmlns:a16="http://schemas.microsoft.com/office/drawing/2014/main" id="{650FD011-E8D5-4C09-AFE7-E17C4658275E}"/>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33362" y="28965515"/>
            <a:ext cx="2362214" cy="1771662"/>
          </a:xfrm>
          <a:prstGeom prst="rect">
            <a:avLst/>
          </a:prstGeom>
        </xdr:spPr>
      </xdr:pic>
      <xdr:sp macro="" textlink="">
        <xdr:nvSpPr>
          <xdr:cNvPr id="40" name="CuadroTexto 39">
            <a:extLst>
              <a:ext uri="{FF2B5EF4-FFF2-40B4-BE49-F238E27FC236}">
                <a16:creationId xmlns:a16="http://schemas.microsoft.com/office/drawing/2014/main" id="{CDFF908F-01EB-4171-832A-E59A6C2E0C99}"/>
              </a:ext>
            </a:extLst>
          </xdr:cNvPr>
          <xdr:cNvSpPr txBox="1"/>
        </xdr:nvSpPr>
        <xdr:spPr>
          <a:xfrm>
            <a:off x="1352550" y="30518100"/>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4</xdr:col>
      <xdr:colOff>407161</xdr:colOff>
      <xdr:row>102</xdr:row>
      <xdr:rowOff>9524</xdr:rowOff>
    </xdr:from>
    <xdr:to>
      <xdr:col>5</xdr:col>
      <xdr:colOff>2054986</xdr:colOff>
      <xdr:row>111</xdr:row>
      <xdr:rowOff>66667</xdr:rowOff>
    </xdr:to>
    <xdr:grpSp>
      <xdr:nvGrpSpPr>
        <xdr:cNvPr id="41" name="Grupo 40">
          <a:extLst>
            <a:ext uri="{FF2B5EF4-FFF2-40B4-BE49-F238E27FC236}">
              <a16:creationId xmlns:a16="http://schemas.microsoft.com/office/drawing/2014/main" id="{6D488C78-9F3F-4259-B11E-392AE38ABAA8}"/>
            </a:ext>
          </a:extLst>
        </xdr:cNvPr>
        <xdr:cNvGrpSpPr/>
      </xdr:nvGrpSpPr>
      <xdr:grpSpPr>
        <a:xfrm>
          <a:off x="2569896" y="29357730"/>
          <a:ext cx="2443443" cy="1771643"/>
          <a:chOff x="2816986" y="28955999"/>
          <a:chExt cx="2438400" cy="1771643"/>
        </a:xfrm>
      </xdr:grpSpPr>
      <xdr:pic>
        <xdr:nvPicPr>
          <xdr:cNvPr id="42" name="Imagen 41">
            <a:extLst>
              <a:ext uri="{FF2B5EF4-FFF2-40B4-BE49-F238E27FC236}">
                <a16:creationId xmlns:a16="http://schemas.microsoft.com/office/drawing/2014/main" id="{3A0C6ABF-D6E2-4D66-ACE4-9019424A69DC}"/>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816986" y="28955999"/>
            <a:ext cx="2362189" cy="1771643"/>
          </a:xfrm>
          <a:prstGeom prst="rect">
            <a:avLst/>
          </a:prstGeom>
        </xdr:spPr>
      </xdr:pic>
      <xdr:sp macro="" textlink="">
        <xdr:nvSpPr>
          <xdr:cNvPr id="43" name="CuadroTexto 42">
            <a:extLst>
              <a:ext uri="{FF2B5EF4-FFF2-40B4-BE49-F238E27FC236}">
                <a16:creationId xmlns:a16="http://schemas.microsoft.com/office/drawing/2014/main" id="{8E999FC4-946E-4225-95E6-2C655F6D07F9}"/>
              </a:ext>
            </a:extLst>
          </xdr:cNvPr>
          <xdr:cNvSpPr txBox="1"/>
        </xdr:nvSpPr>
        <xdr:spPr>
          <a:xfrm>
            <a:off x="3836161" y="30489524"/>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7</xdr:col>
      <xdr:colOff>70608</xdr:colOff>
      <xdr:row>98</xdr:row>
      <xdr:rowOff>76168</xdr:rowOff>
    </xdr:from>
    <xdr:to>
      <xdr:col>9</xdr:col>
      <xdr:colOff>1908933</xdr:colOff>
      <xdr:row>111</xdr:row>
      <xdr:rowOff>704250</xdr:rowOff>
    </xdr:to>
    <xdr:grpSp>
      <xdr:nvGrpSpPr>
        <xdr:cNvPr id="44" name="Grupo 43">
          <a:extLst>
            <a:ext uri="{FF2B5EF4-FFF2-40B4-BE49-F238E27FC236}">
              <a16:creationId xmlns:a16="http://schemas.microsoft.com/office/drawing/2014/main" id="{F0A8600B-51D9-466E-9F7C-092795F9119A}"/>
            </a:ext>
          </a:extLst>
        </xdr:cNvPr>
        <xdr:cNvGrpSpPr/>
      </xdr:nvGrpSpPr>
      <xdr:grpSpPr>
        <a:xfrm>
          <a:off x="5662343" y="28662374"/>
          <a:ext cx="4191561" cy="3104582"/>
          <a:chOff x="5909433" y="28260643"/>
          <a:chExt cx="4200525" cy="3104582"/>
        </a:xfrm>
      </xdr:grpSpPr>
      <xdr:pic>
        <xdr:nvPicPr>
          <xdr:cNvPr id="45" name="Imagen 44">
            <a:extLst>
              <a:ext uri="{FF2B5EF4-FFF2-40B4-BE49-F238E27FC236}">
                <a16:creationId xmlns:a16="http://schemas.microsoft.com/office/drawing/2014/main" id="{AF2FF974-5D09-41EF-BC1D-8D3C65365DC9}"/>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909433" y="28260643"/>
            <a:ext cx="4139441" cy="3104582"/>
          </a:xfrm>
          <a:prstGeom prst="rect">
            <a:avLst/>
          </a:prstGeom>
        </xdr:spPr>
      </xdr:pic>
      <xdr:sp macro="" textlink="">
        <xdr:nvSpPr>
          <xdr:cNvPr id="46" name="CuadroTexto 45">
            <a:extLst>
              <a:ext uri="{FF2B5EF4-FFF2-40B4-BE49-F238E27FC236}">
                <a16:creationId xmlns:a16="http://schemas.microsoft.com/office/drawing/2014/main" id="{895ED42B-3D44-46E4-82C4-A584DF1648A1}"/>
              </a:ext>
            </a:extLst>
          </xdr:cNvPr>
          <xdr:cNvSpPr txBox="1"/>
        </xdr:nvSpPr>
        <xdr:spPr>
          <a:xfrm>
            <a:off x="8690733" y="31089568"/>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1</xdr:col>
      <xdr:colOff>377809</xdr:colOff>
      <xdr:row>114</xdr:row>
      <xdr:rowOff>42862</xdr:rowOff>
    </xdr:from>
    <xdr:to>
      <xdr:col>5</xdr:col>
      <xdr:colOff>1244584</xdr:colOff>
      <xdr:row>127</xdr:row>
      <xdr:rowOff>140506</xdr:rowOff>
    </xdr:to>
    <xdr:grpSp>
      <xdr:nvGrpSpPr>
        <xdr:cNvPr id="47" name="Grupo 46">
          <a:extLst>
            <a:ext uri="{FF2B5EF4-FFF2-40B4-BE49-F238E27FC236}">
              <a16:creationId xmlns:a16="http://schemas.microsoft.com/office/drawing/2014/main" id="{BBC7E576-35F4-43CE-AEFA-C0DE286A4281}"/>
            </a:ext>
          </a:extLst>
        </xdr:cNvPr>
        <xdr:cNvGrpSpPr/>
      </xdr:nvGrpSpPr>
      <xdr:grpSpPr>
        <a:xfrm>
          <a:off x="691574" y="32920921"/>
          <a:ext cx="3511363" cy="2574144"/>
          <a:chOff x="939784" y="32523112"/>
          <a:chExt cx="3505200" cy="2574144"/>
        </a:xfrm>
      </xdr:grpSpPr>
      <xdr:pic>
        <xdr:nvPicPr>
          <xdr:cNvPr id="48" name="Imagen 47">
            <a:extLst>
              <a:ext uri="{FF2B5EF4-FFF2-40B4-BE49-F238E27FC236}">
                <a16:creationId xmlns:a16="http://schemas.microsoft.com/office/drawing/2014/main" id="{AF463515-A721-437E-BA5A-218AC4E8E7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939784" y="32523112"/>
            <a:ext cx="3432191" cy="2574144"/>
          </a:xfrm>
          <a:prstGeom prst="rect">
            <a:avLst/>
          </a:prstGeom>
        </xdr:spPr>
      </xdr:pic>
      <xdr:sp macro="" textlink="">
        <xdr:nvSpPr>
          <xdr:cNvPr id="49" name="CuadroTexto 48">
            <a:extLst>
              <a:ext uri="{FF2B5EF4-FFF2-40B4-BE49-F238E27FC236}">
                <a16:creationId xmlns:a16="http://schemas.microsoft.com/office/drawing/2014/main" id="{15051AC3-5C20-4ADE-831B-57B18EB80B15}"/>
              </a:ext>
            </a:extLst>
          </xdr:cNvPr>
          <xdr:cNvSpPr txBox="1"/>
        </xdr:nvSpPr>
        <xdr:spPr>
          <a:xfrm>
            <a:off x="3025759" y="34856737"/>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6</xdr:col>
      <xdr:colOff>300943</xdr:colOff>
      <xdr:row>114</xdr:row>
      <xdr:rowOff>85725</xdr:rowOff>
    </xdr:from>
    <xdr:to>
      <xdr:col>8</xdr:col>
      <xdr:colOff>605743</xdr:colOff>
      <xdr:row>121</xdr:row>
      <xdr:rowOff>76200</xdr:rowOff>
    </xdr:to>
    <xdr:grpSp>
      <xdr:nvGrpSpPr>
        <xdr:cNvPr id="50" name="Grupo 49">
          <a:extLst>
            <a:ext uri="{FF2B5EF4-FFF2-40B4-BE49-F238E27FC236}">
              <a16:creationId xmlns:a16="http://schemas.microsoft.com/office/drawing/2014/main" id="{350F070B-747C-40B8-B3A5-80118FBD4C21}"/>
            </a:ext>
          </a:extLst>
        </xdr:cNvPr>
        <xdr:cNvGrpSpPr/>
      </xdr:nvGrpSpPr>
      <xdr:grpSpPr>
        <a:xfrm>
          <a:off x="5321178" y="32963784"/>
          <a:ext cx="2366683" cy="1323975"/>
          <a:chOff x="5568268" y="32565975"/>
          <a:chExt cx="2371725" cy="1323975"/>
        </a:xfrm>
      </xdr:grpSpPr>
      <xdr:pic>
        <xdr:nvPicPr>
          <xdr:cNvPr id="51" name="Imagen 50">
            <a:extLst>
              <a:ext uri="{FF2B5EF4-FFF2-40B4-BE49-F238E27FC236}">
                <a16:creationId xmlns:a16="http://schemas.microsoft.com/office/drawing/2014/main" id="{D1025D0F-4365-4177-A0D5-35AD820963A9}"/>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568268" y="32565975"/>
            <a:ext cx="2251757" cy="1323975"/>
          </a:xfrm>
          <a:prstGeom prst="rect">
            <a:avLst/>
          </a:prstGeom>
        </xdr:spPr>
      </xdr:pic>
      <xdr:sp macro="" textlink="">
        <xdr:nvSpPr>
          <xdr:cNvPr id="52" name="CuadroTexto 51">
            <a:extLst>
              <a:ext uri="{FF2B5EF4-FFF2-40B4-BE49-F238E27FC236}">
                <a16:creationId xmlns:a16="http://schemas.microsoft.com/office/drawing/2014/main" id="{CE0093B4-F1DA-48C3-B63D-6EA877F60E56}"/>
              </a:ext>
            </a:extLst>
          </xdr:cNvPr>
          <xdr:cNvSpPr txBox="1"/>
        </xdr:nvSpPr>
        <xdr:spPr>
          <a:xfrm>
            <a:off x="6520768" y="33680400"/>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6</xdr:col>
      <xdr:colOff>266700</xdr:colOff>
      <xdr:row>121</xdr:row>
      <xdr:rowOff>123826</xdr:rowOff>
    </xdr:from>
    <xdr:to>
      <xdr:col>8</xdr:col>
      <xdr:colOff>628650</xdr:colOff>
      <xdr:row>127</xdr:row>
      <xdr:rowOff>171702</xdr:rowOff>
    </xdr:to>
    <xdr:grpSp>
      <xdr:nvGrpSpPr>
        <xdr:cNvPr id="53" name="Grupo 52">
          <a:extLst>
            <a:ext uri="{FF2B5EF4-FFF2-40B4-BE49-F238E27FC236}">
              <a16:creationId xmlns:a16="http://schemas.microsoft.com/office/drawing/2014/main" id="{31648168-8AF1-48FB-9B15-A10BAFB641BF}"/>
            </a:ext>
          </a:extLst>
        </xdr:cNvPr>
        <xdr:cNvGrpSpPr/>
      </xdr:nvGrpSpPr>
      <xdr:grpSpPr>
        <a:xfrm>
          <a:off x="5286935" y="34335385"/>
          <a:ext cx="2423833" cy="1190876"/>
          <a:chOff x="5534025" y="33937576"/>
          <a:chExt cx="2428875" cy="1190876"/>
        </a:xfrm>
      </xdr:grpSpPr>
      <xdr:pic>
        <xdr:nvPicPr>
          <xdr:cNvPr id="54" name="Imagen 53">
            <a:extLst>
              <a:ext uri="{FF2B5EF4-FFF2-40B4-BE49-F238E27FC236}">
                <a16:creationId xmlns:a16="http://schemas.microsoft.com/office/drawing/2014/main" id="{D993990B-69C5-49F3-9379-80C221F46AAA}"/>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534025" y="33937576"/>
            <a:ext cx="2324100" cy="1190876"/>
          </a:xfrm>
          <a:prstGeom prst="rect">
            <a:avLst/>
          </a:prstGeom>
        </xdr:spPr>
      </xdr:pic>
      <xdr:sp macro="" textlink="">
        <xdr:nvSpPr>
          <xdr:cNvPr id="55" name="CuadroTexto 54">
            <a:extLst>
              <a:ext uri="{FF2B5EF4-FFF2-40B4-BE49-F238E27FC236}">
                <a16:creationId xmlns:a16="http://schemas.microsoft.com/office/drawing/2014/main" id="{E7A4409E-265A-46B0-94BA-473239456EE7}"/>
              </a:ext>
            </a:extLst>
          </xdr:cNvPr>
          <xdr:cNvSpPr txBox="1"/>
        </xdr:nvSpPr>
        <xdr:spPr>
          <a:xfrm>
            <a:off x="6543675" y="34928176"/>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9</xdr:col>
      <xdr:colOff>85725</xdr:colOff>
      <xdr:row>121</xdr:row>
      <xdr:rowOff>180975</xdr:rowOff>
    </xdr:from>
    <xdr:to>
      <xdr:col>9</xdr:col>
      <xdr:colOff>2228850</xdr:colOff>
      <xdr:row>127</xdr:row>
      <xdr:rowOff>152400</xdr:rowOff>
    </xdr:to>
    <xdr:grpSp>
      <xdr:nvGrpSpPr>
        <xdr:cNvPr id="56" name="Grupo 55">
          <a:extLst>
            <a:ext uri="{FF2B5EF4-FFF2-40B4-BE49-F238E27FC236}">
              <a16:creationId xmlns:a16="http://schemas.microsoft.com/office/drawing/2014/main" id="{13AEC478-19C0-4C4A-9B3D-391108C63196}"/>
            </a:ext>
          </a:extLst>
        </xdr:cNvPr>
        <xdr:cNvGrpSpPr/>
      </xdr:nvGrpSpPr>
      <xdr:grpSpPr>
        <a:xfrm>
          <a:off x="8030696" y="34392534"/>
          <a:ext cx="2143125" cy="1114425"/>
          <a:chOff x="8286750" y="33994725"/>
          <a:chExt cx="2143125" cy="1114425"/>
        </a:xfrm>
      </xdr:grpSpPr>
      <xdr:pic>
        <xdr:nvPicPr>
          <xdr:cNvPr id="57" name="Imagen 56">
            <a:extLst>
              <a:ext uri="{FF2B5EF4-FFF2-40B4-BE49-F238E27FC236}">
                <a16:creationId xmlns:a16="http://schemas.microsoft.com/office/drawing/2014/main" id="{0F0CD834-6F20-44A4-B75D-09E3FFF146FB}"/>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8286750" y="33994725"/>
            <a:ext cx="2057399" cy="1114425"/>
          </a:xfrm>
          <a:prstGeom prst="rect">
            <a:avLst/>
          </a:prstGeom>
        </xdr:spPr>
      </xdr:pic>
      <xdr:sp macro="" textlink="">
        <xdr:nvSpPr>
          <xdr:cNvPr id="58" name="CuadroTexto 57">
            <a:extLst>
              <a:ext uri="{FF2B5EF4-FFF2-40B4-BE49-F238E27FC236}">
                <a16:creationId xmlns:a16="http://schemas.microsoft.com/office/drawing/2014/main" id="{8CC499AF-0B89-4E64-8411-548F35C10CBE}"/>
              </a:ext>
            </a:extLst>
          </xdr:cNvPr>
          <xdr:cNvSpPr txBox="1"/>
        </xdr:nvSpPr>
        <xdr:spPr>
          <a:xfrm>
            <a:off x="9010650" y="34871025"/>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9</xdr:col>
      <xdr:colOff>85726</xdr:colOff>
      <xdr:row>114</xdr:row>
      <xdr:rowOff>114299</xdr:rowOff>
    </xdr:from>
    <xdr:to>
      <xdr:col>9</xdr:col>
      <xdr:colOff>2247901</xdr:colOff>
      <xdr:row>121</xdr:row>
      <xdr:rowOff>152400</xdr:rowOff>
    </xdr:to>
    <xdr:grpSp>
      <xdr:nvGrpSpPr>
        <xdr:cNvPr id="59" name="Grupo 58">
          <a:extLst>
            <a:ext uri="{FF2B5EF4-FFF2-40B4-BE49-F238E27FC236}">
              <a16:creationId xmlns:a16="http://schemas.microsoft.com/office/drawing/2014/main" id="{92CDFBD6-9B66-4D79-B005-C54A81E5B062}"/>
            </a:ext>
          </a:extLst>
        </xdr:cNvPr>
        <xdr:cNvGrpSpPr/>
      </xdr:nvGrpSpPr>
      <xdr:grpSpPr>
        <a:xfrm>
          <a:off x="8030697" y="32992358"/>
          <a:ext cx="2162175" cy="1371601"/>
          <a:chOff x="8286751" y="32594549"/>
          <a:chExt cx="2162175" cy="1371601"/>
        </a:xfrm>
      </xdr:grpSpPr>
      <xdr:pic>
        <xdr:nvPicPr>
          <xdr:cNvPr id="60" name="Imagen 59">
            <a:extLst>
              <a:ext uri="{FF2B5EF4-FFF2-40B4-BE49-F238E27FC236}">
                <a16:creationId xmlns:a16="http://schemas.microsoft.com/office/drawing/2014/main" id="{6D4D5870-2752-499A-BAE0-CB119B7B5A1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8286751" y="32594549"/>
            <a:ext cx="2066924" cy="1371601"/>
          </a:xfrm>
          <a:prstGeom prst="rect">
            <a:avLst/>
          </a:prstGeom>
        </xdr:spPr>
      </xdr:pic>
      <xdr:sp macro="" textlink="">
        <xdr:nvSpPr>
          <xdr:cNvPr id="61" name="CuadroTexto 60">
            <a:extLst>
              <a:ext uri="{FF2B5EF4-FFF2-40B4-BE49-F238E27FC236}">
                <a16:creationId xmlns:a16="http://schemas.microsoft.com/office/drawing/2014/main" id="{7F619941-4E85-4CB4-B6F4-C207A702DD04}"/>
              </a:ext>
            </a:extLst>
          </xdr:cNvPr>
          <xdr:cNvSpPr txBox="1"/>
        </xdr:nvSpPr>
        <xdr:spPr>
          <a:xfrm>
            <a:off x="9029701" y="33747074"/>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0</xdr:col>
      <xdr:colOff>76189</xdr:colOff>
      <xdr:row>132</xdr:row>
      <xdr:rowOff>123824</xdr:rowOff>
    </xdr:from>
    <xdr:to>
      <xdr:col>4</xdr:col>
      <xdr:colOff>400039</xdr:colOff>
      <xdr:row>142</xdr:row>
      <xdr:rowOff>14297</xdr:rowOff>
    </xdr:to>
    <xdr:grpSp>
      <xdr:nvGrpSpPr>
        <xdr:cNvPr id="62" name="Grupo 61">
          <a:extLst>
            <a:ext uri="{FF2B5EF4-FFF2-40B4-BE49-F238E27FC236}">
              <a16:creationId xmlns:a16="http://schemas.microsoft.com/office/drawing/2014/main" id="{E4233087-73EA-410D-A448-9BCA3F669688}"/>
            </a:ext>
          </a:extLst>
        </xdr:cNvPr>
        <xdr:cNvGrpSpPr/>
      </xdr:nvGrpSpPr>
      <xdr:grpSpPr>
        <a:xfrm>
          <a:off x="76189" y="36789471"/>
          <a:ext cx="2486585" cy="1795473"/>
          <a:chOff x="323839" y="36385499"/>
          <a:chExt cx="2486025" cy="1795473"/>
        </a:xfrm>
      </xdr:grpSpPr>
      <xdr:pic>
        <xdr:nvPicPr>
          <xdr:cNvPr id="63" name="Imagen 62">
            <a:extLst>
              <a:ext uri="{FF2B5EF4-FFF2-40B4-BE49-F238E27FC236}">
                <a16:creationId xmlns:a16="http://schemas.microsoft.com/office/drawing/2014/main" id="{52938F6C-DC50-45FB-A24D-169F6AD80B51}"/>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23839" y="36385499"/>
            <a:ext cx="2393962" cy="1795473"/>
          </a:xfrm>
          <a:prstGeom prst="rect">
            <a:avLst/>
          </a:prstGeom>
        </xdr:spPr>
      </xdr:pic>
      <xdr:sp macro="" textlink="">
        <xdr:nvSpPr>
          <xdr:cNvPr id="64" name="CuadroTexto 63">
            <a:extLst>
              <a:ext uri="{FF2B5EF4-FFF2-40B4-BE49-F238E27FC236}">
                <a16:creationId xmlns:a16="http://schemas.microsoft.com/office/drawing/2014/main" id="{61ED074B-57A5-4567-8751-DBA16626589A}"/>
              </a:ext>
            </a:extLst>
          </xdr:cNvPr>
          <xdr:cNvSpPr txBox="1"/>
        </xdr:nvSpPr>
        <xdr:spPr>
          <a:xfrm>
            <a:off x="1390639" y="37947599"/>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4</xdr:col>
      <xdr:colOff>388114</xdr:colOff>
      <xdr:row>132</xdr:row>
      <xdr:rowOff>142875</xdr:rowOff>
    </xdr:from>
    <xdr:to>
      <xdr:col>6</xdr:col>
      <xdr:colOff>26164</xdr:colOff>
      <xdr:row>142</xdr:row>
      <xdr:rowOff>30948</xdr:rowOff>
    </xdr:to>
    <xdr:grpSp>
      <xdr:nvGrpSpPr>
        <xdr:cNvPr id="65" name="Grupo 64">
          <a:extLst>
            <a:ext uri="{FF2B5EF4-FFF2-40B4-BE49-F238E27FC236}">
              <a16:creationId xmlns:a16="http://schemas.microsoft.com/office/drawing/2014/main" id="{BF47986E-D427-4672-BFC8-7369B283DBE7}"/>
            </a:ext>
          </a:extLst>
        </xdr:cNvPr>
        <xdr:cNvGrpSpPr/>
      </xdr:nvGrpSpPr>
      <xdr:grpSpPr>
        <a:xfrm>
          <a:off x="2550849" y="36808522"/>
          <a:ext cx="2495550" cy="1793073"/>
          <a:chOff x="2797939" y="36404550"/>
          <a:chExt cx="2495550" cy="1793073"/>
        </a:xfrm>
      </xdr:grpSpPr>
      <xdr:pic>
        <xdr:nvPicPr>
          <xdr:cNvPr id="66" name="Imagen 65">
            <a:extLst>
              <a:ext uri="{FF2B5EF4-FFF2-40B4-BE49-F238E27FC236}">
                <a16:creationId xmlns:a16="http://schemas.microsoft.com/office/drawing/2014/main" id="{CC99C348-8926-41AE-B568-20939CAE27D2}"/>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797939" y="36404550"/>
            <a:ext cx="2390762" cy="1793073"/>
          </a:xfrm>
          <a:prstGeom prst="rect">
            <a:avLst/>
          </a:prstGeom>
        </xdr:spPr>
      </xdr:pic>
      <xdr:sp macro="" textlink="">
        <xdr:nvSpPr>
          <xdr:cNvPr id="67" name="CuadroTexto 66">
            <a:extLst>
              <a:ext uri="{FF2B5EF4-FFF2-40B4-BE49-F238E27FC236}">
                <a16:creationId xmlns:a16="http://schemas.microsoft.com/office/drawing/2014/main" id="{A69701E7-1877-4832-B361-828DD086A743}"/>
              </a:ext>
            </a:extLst>
          </xdr:cNvPr>
          <xdr:cNvSpPr txBox="1"/>
        </xdr:nvSpPr>
        <xdr:spPr>
          <a:xfrm>
            <a:off x="3874264" y="37957125"/>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editAs="oneCell">
    <xdr:from>
      <xdr:col>4</xdr:col>
      <xdr:colOff>396408</xdr:colOff>
      <xdr:row>178</xdr:row>
      <xdr:rowOff>104775</xdr:rowOff>
    </xdr:from>
    <xdr:to>
      <xdr:col>5</xdr:col>
      <xdr:colOff>1964859</xdr:colOff>
      <xdr:row>188</xdr:row>
      <xdr:rowOff>38100</xdr:rowOff>
    </xdr:to>
    <xdr:pic>
      <xdr:nvPicPr>
        <xdr:cNvPr id="68" name="Imagen 67">
          <a:extLst>
            <a:ext uri="{FF2B5EF4-FFF2-40B4-BE49-F238E27FC236}">
              <a16:creationId xmlns:a16="http://schemas.microsoft.com/office/drawing/2014/main" id="{274A1B41-E53E-4A77-A647-26F67BB97E06}"/>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621448" y="45649515"/>
          <a:ext cx="2383791" cy="1762125"/>
        </a:xfrm>
        <a:prstGeom prst="rect">
          <a:avLst/>
        </a:prstGeom>
      </xdr:spPr>
    </xdr:pic>
    <xdr:clientData/>
  </xdr:twoCellAnchor>
  <xdr:twoCellAnchor editAs="oneCell">
    <xdr:from>
      <xdr:col>7</xdr:col>
      <xdr:colOff>428625</xdr:colOff>
      <xdr:row>146</xdr:row>
      <xdr:rowOff>114301</xdr:rowOff>
    </xdr:from>
    <xdr:to>
      <xdr:col>9</xdr:col>
      <xdr:colOff>1190625</xdr:colOff>
      <xdr:row>159</xdr:row>
      <xdr:rowOff>133351</xdr:rowOff>
    </xdr:to>
    <xdr:pic>
      <xdr:nvPicPr>
        <xdr:cNvPr id="69" name="Imagen 68">
          <a:extLst>
            <a:ext uri="{FF2B5EF4-FFF2-40B4-BE49-F238E27FC236}">
              <a16:creationId xmlns:a16="http://schemas.microsoft.com/office/drawing/2014/main" id="{86810FE4-8333-4B7F-9B76-AE7B8CEE9E4B}"/>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b="3320"/>
        <a:stretch/>
      </xdr:blipFill>
      <xdr:spPr>
        <a:xfrm>
          <a:off x="6181725" y="38808661"/>
          <a:ext cx="3192780" cy="2396490"/>
        </a:xfrm>
        <a:prstGeom prst="rect">
          <a:avLst/>
        </a:prstGeom>
      </xdr:spPr>
    </xdr:pic>
    <xdr:clientData/>
  </xdr:twoCellAnchor>
  <xdr:twoCellAnchor editAs="oneCell">
    <xdr:from>
      <xdr:col>1</xdr:col>
      <xdr:colOff>415382</xdr:colOff>
      <xdr:row>162</xdr:row>
      <xdr:rowOff>66249</xdr:rowOff>
    </xdr:from>
    <xdr:to>
      <xdr:col>5</xdr:col>
      <xdr:colOff>1316097</xdr:colOff>
      <xdr:row>175</xdr:row>
      <xdr:rowOff>123825</xdr:rowOff>
    </xdr:to>
    <xdr:pic>
      <xdr:nvPicPr>
        <xdr:cNvPr id="70" name="Imagen 69">
          <a:extLst>
            <a:ext uri="{FF2B5EF4-FFF2-40B4-BE49-F238E27FC236}">
              <a16:creationId xmlns:a16="http://schemas.microsoft.com/office/drawing/2014/main" id="{5E3A7384-0142-4E90-9516-B5DD7F4DEE64}"/>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a:ext>
          </a:extLst>
        </a:blip>
        <a:srcRect b="4531"/>
        <a:stretch/>
      </xdr:blipFill>
      <xdr:spPr>
        <a:xfrm>
          <a:off x="735422" y="42128649"/>
          <a:ext cx="3621055" cy="2435016"/>
        </a:xfrm>
        <a:prstGeom prst="rect">
          <a:avLst/>
        </a:prstGeom>
      </xdr:spPr>
    </xdr:pic>
    <xdr:clientData/>
  </xdr:twoCellAnchor>
  <xdr:twoCellAnchor editAs="oneCell">
    <xdr:from>
      <xdr:col>4</xdr:col>
      <xdr:colOff>428625</xdr:colOff>
      <xdr:row>149</xdr:row>
      <xdr:rowOff>28576</xdr:rowOff>
    </xdr:from>
    <xdr:to>
      <xdr:col>5</xdr:col>
      <xdr:colOff>2028302</xdr:colOff>
      <xdr:row>156</xdr:row>
      <xdr:rowOff>152400</xdr:rowOff>
    </xdr:to>
    <xdr:pic>
      <xdr:nvPicPr>
        <xdr:cNvPr id="71" name="Imagen 70">
          <a:extLst>
            <a:ext uri="{FF2B5EF4-FFF2-40B4-BE49-F238E27FC236}">
              <a16:creationId xmlns:a16="http://schemas.microsoft.com/office/drawing/2014/main" id="{3C6F357B-ADBB-4691-8F75-C919ECD9900C}"/>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653665" y="39271576"/>
          <a:ext cx="2415017" cy="1403984"/>
        </a:xfrm>
        <a:prstGeom prst="rect">
          <a:avLst/>
        </a:prstGeom>
      </xdr:spPr>
    </xdr:pic>
    <xdr:clientData/>
  </xdr:twoCellAnchor>
  <xdr:twoCellAnchor editAs="oneCell">
    <xdr:from>
      <xdr:col>0</xdr:col>
      <xdr:colOff>95250</xdr:colOff>
      <xdr:row>149</xdr:row>
      <xdr:rowOff>0</xdr:rowOff>
    </xdr:from>
    <xdr:to>
      <xdr:col>4</xdr:col>
      <xdr:colOff>266701</xdr:colOff>
      <xdr:row>156</xdr:row>
      <xdr:rowOff>142875</xdr:rowOff>
    </xdr:to>
    <xdr:pic>
      <xdr:nvPicPr>
        <xdr:cNvPr id="72" name="Imagen 71">
          <a:extLst>
            <a:ext uri="{FF2B5EF4-FFF2-40B4-BE49-F238E27FC236}">
              <a16:creationId xmlns:a16="http://schemas.microsoft.com/office/drawing/2014/main" id="{E7847A73-3D08-44D3-B9D9-860D023626B7}"/>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95250" y="39243000"/>
          <a:ext cx="2396491" cy="1423035"/>
        </a:xfrm>
        <a:prstGeom prst="rect">
          <a:avLst/>
        </a:prstGeom>
      </xdr:spPr>
    </xdr:pic>
    <xdr:clientData/>
  </xdr:twoCellAnchor>
  <xdr:twoCellAnchor editAs="oneCell">
    <xdr:from>
      <xdr:col>0</xdr:col>
      <xdr:colOff>190500</xdr:colOff>
      <xdr:row>178</xdr:row>
      <xdr:rowOff>107354</xdr:rowOff>
    </xdr:from>
    <xdr:to>
      <xdr:col>4</xdr:col>
      <xdr:colOff>314325</xdr:colOff>
      <xdr:row>188</xdr:row>
      <xdr:rowOff>11446</xdr:rowOff>
    </xdr:to>
    <xdr:pic>
      <xdr:nvPicPr>
        <xdr:cNvPr id="73" name="Imagen 72">
          <a:extLst>
            <a:ext uri="{FF2B5EF4-FFF2-40B4-BE49-F238E27FC236}">
              <a16:creationId xmlns:a16="http://schemas.microsoft.com/office/drawing/2014/main" id="{890639DF-E2ED-4CB7-BCD5-0DA46D9FD45F}"/>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0500" y="45652094"/>
          <a:ext cx="2348865" cy="1732892"/>
        </a:xfrm>
        <a:prstGeom prst="rect">
          <a:avLst/>
        </a:prstGeom>
      </xdr:spPr>
    </xdr:pic>
    <xdr:clientData/>
  </xdr:twoCellAnchor>
  <xdr:twoCellAnchor editAs="oneCell">
    <xdr:from>
      <xdr:col>7</xdr:col>
      <xdr:colOff>381178</xdr:colOff>
      <xdr:row>177</xdr:row>
      <xdr:rowOff>73914</xdr:rowOff>
    </xdr:from>
    <xdr:to>
      <xdr:col>9</xdr:col>
      <xdr:colOff>1143000</xdr:colOff>
      <xdr:row>188</xdr:row>
      <xdr:rowOff>161923</xdr:rowOff>
    </xdr:to>
    <xdr:pic>
      <xdr:nvPicPr>
        <xdr:cNvPr id="74" name="Imagen 73">
          <a:extLst>
            <a:ext uri="{FF2B5EF4-FFF2-40B4-BE49-F238E27FC236}">
              <a16:creationId xmlns:a16="http://schemas.microsoft.com/office/drawing/2014/main" id="{B28DA18B-3E1A-49FB-B33F-558ECAA683B6}"/>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rot="16200000">
          <a:off x="6680734" y="44889318"/>
          <a:ext cx="2099689" cy="3192602"/>
        </a:xfrm>
        <a:prstGeom prst="rect">
          <a:avLst/>
        </a:prstGeom>
      </xdr:spPr>
    </xdr:pic>
    <xdr:clientData/>
  </xdr:twoCellAnchor>
  <xdr:twoCellAnchor editAs="oneCell">
    <xdr:from>
      <xdr:col>7</xdr:col>
      <xdr:colOff>495300</xdr:colOff>
      <xdr:row>130</xdr:row>
      <xdr:rowOff>63356</xdr:rowOff>
    </xdr:from>
    <xdr:to>
      <xdr:col>9</xdr:col>
      <xdr:colOff>1143000</xdr:colOff>
      <xdr:row>143</xdr:row>
      <xdr:rowOff>123826</xdr:rowOff>
    </xdr:to>
    <xdr:pic>
      <xdr:nvPicPr>
        <xdr:cNvPr id="75" name="Imagen 74">
          <a:extLst>
            <a:ext uri="{FF2B5EF4-FFF2-40B4-BE49-F238E27FC236}">
              <a16:creationId xmlns:a16="http://schemas.microsoft.com/office/drawing/2014/main" id="{EED9A0EC-932E-46B2-B44E-90B56A2D2FD9}"/>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b="7888"/>
        <a:stretch/>
      </xdr:blipFill>
      <xdr:spPr>
        <a:xfrm>
          <a:off x="6248400" y="35420156"/>
          <a:ext cx="3078480" cy="2437910"/>
        </a:xfrm>
        <a:prstGeom prst="rect">
          <a:avLst/>
        </a:prstGeom>
      </xdr:spPr>
    </xdr:pic>
    <xdr:clientData/>
  </xdr:twoCellAnchor>
  <xdr:twoCellAnchor editAs="oneCell">
    <xdr:from>
      <xdr:col>2</xdr:col>
      <xdr:colOff>932</xdr:colOff>
      <xdr:row>207</xdr:row>
      <xdr:rowOff>108999</xdr:rowOff>
    </xdr:from>
    <xdr:to>
      <xdr:col>5</xdr:col>
      <xdr:colOff>1535548</xdr:colOff>
      <xdr:row>220</xdr:row>
      <xdr:rowOff>123825</xdr:rowOff>
    </xdr:to>
    <xdr:pic>
      <xdr:nvPicPr>
        <xdr:cNvPr id="76" name="Imagen 75">
          <a:extLst>
            <a:ext uri="{FF2B5EF4-FFF2-40B4-BE49-F238E27FC236}">
              <a16:creationId xmlns:a16="http://schemas.microsoft.com/office/drawing/2014/main" id="{16DD2D57-EF13-47D9-A73D-82F539AE529E}"/>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a:ext>
          </a:extLst>
        </a:blip>
        <a:srcRect b="8253"/>
        <a:stretch/>
      </xdr:blipFill>
      <xdr:spPr>
        <a:xfrm>
          <a:off x="892472" y="52283139"/>
          <a:ext cx="3683456" cy="2392266"/>
        </a:xfrm>
        <a:prstGeom prst="rect">
          <a:avLst/>
        </a:prstGeom>
      </xdr:spPr>
    </xdr:pic>
    <xdr:clientData/>
  </xdr:twoCellAnchor>
  <xdr:twoCellAnchor editAs="oneCell">
    <xdr:from>
      <xdr:col>7</xdr:col>
      <xdr:colOff>385766</xdr:colOff>
      <xdr:row>162</xdr:row>
      <xdr:rowOff>73903</xdr:rowOff>
    </xdr:from>
    <xdr:to>
      <xdr:col>9</xdr:col>
      <xdr:colOff>1238250</xdr:colOff>
      <xdr:row>175</xdr:row>
      <xdr:rowOff>87602</xdr:rowOff>
    </xdr:to>
    <xdr:pic>
      <xdr:nvPicPr>
        <xdr:cNvPr id="77" name="Imagen 76">
          <a:extLst>
            <a:ext uri="{FF2B5EF4-FFF2-40B4-BE49-F238E27FC236}">
              <a16:creationId xmlns:a16="http://schemas.microsoft.com/office/drawing/2014/main" id="{AC7EAF0F-F397-4E1A-93FE-650C9FBE3CB5}"/>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a:ext>
          </a:extLst>
        </a:blip>
        <a:srcRect b="3405"/>
        <a:stretch/>
      </xdr:blipFill>
      <xdr:spPr>
        <a:xfrm>
          <a:off x="6138866" y="42136303"/>
          <a:ext cx="3283264" cy="2391139"/>
        </a:xfrm>
        <a:prstGeom prst="rect">
          <a:avLst/>
        </a:prstGeom>
      </xdr:spPr>
    </xdr:pic>
    <xdr:clientData/>
  </xdr:twoCellAnchor>
  <xdr:twoCellAnchor>
    <xdr:from>
      <xdr:col>2</xdr:col>
      <xdr:colOff>28575</xdr:colOff>
      <xdr:row>191</xdr:row>
      <xdr:rowOff>95775</xdr:rowOff>
    </xdr:from>
    <xdr:to>
      <xdr:col>5</xdr:col>
      <xdr:colOff>1466850</xdr:colOff>
      <xdr:row>204</xdr:row>
      <xdr:rowOff>98155</xdr:rowOff>
    </xdr:to>
    <xdr:grpSp>
      <xdr:nvGrpSpPr>
        <xdr:cNvPr id="78" name="Grupo 77">
          <a:extLst>
            <a:ext uri="{FF2B5EF4-FFF2-40B4-BE49-F238E27FC236}">
              <a16:creationId xmlns:a16="http://schemas.microsoft.com/office/drawing/2014/main" id="{2AC89910-68D0-4C7A-A087-2B939E5816AE}"/>
            </a:ext>
          </a:extLst>
        </xdr:cNvPr>
        <xdr:cNvGrpSpPr/>
      </xdr:nvGrpSpPr>
      <xdr:grpSpPr>
        <a:xfrm>
          <a:off x="891428" y="50197275"/>
          <a:ext cx="3533775" cy="2478880"/>
          <a:chOff x="895350" y="49197150"/>
          <a:chExt cx="3524250" cy="2478880"/>
        </a:xfrm>
      </xdr:grpSpPr>
      <xdr:pic>
        <xdr:nvPicPr>
          <xdr:cNvPr id="79" name="Imagen 78">
            <a:extLst>
              <a:ext uri="{FF2B5EF4-FFF2-40B4-BE49-F238E27FC236}">
                <a16:creationId xmlns:a16="http://schemas.microsoft.com/office/drawing/2014/main" id="{E662E04B-5D86-4A42-A8D5-1A4A70101FC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a:ext>
            </a:extLst>
          </a:blip>
          <a:stretch>
            <a:fillRect/>
          </a:stretch>
        </xdr:blipFill>
        <xdr:spPr>
          <a:xfrm>
            <a:off x="895350" y="49197150"/>
            <a:ext cx="3524250" cy="2478880"/>
          </a:xfrm>
          <a:prstGeom prst="rect">
            <a:avLst/>
          </a:prstGeom>
        </xdr:spPr>
      </xdr:pic>
      <xdr:sp macro="" textlink="">
        <xdr:nvSpPr>
          <xdr:cNvPr id="80" name="CuadroTexto 79">
            <a:extLst>
              <a:ext uri="{FF2B5EF4-FFF2-40B4-BE49-F238E27FC236}">
                <a16:creationId xmlns:a16="http://schemas.microsoft.com/office/drawing/2014/main" id="{31D5CC92-ADC1-40A0-AED6-C57BABF67012}"/>
              </a:ext>
            </a:extLst>
          </xdr:cNvPr>
          <xdr:cNvSpPr txBox="1"/>
        </xdr:nvSpPr>
        <xdr:spPr>
          <a:xfrm>
            <a:off x="3000375" y="51406950"/>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7</xdr:col>
      <xdr:colOff>365070</xdr:colOff>
      <xdr:row>191</xdr:row>
      <xdr:rowOff>77175</xdr:rowOff>
    </xdr:from>
    <xdr:to>
      <xdr:col>9</xdr:col>
      <xdr:colOff>1212795</xdr:colOff>
      <xdr:row>204</xdr:row>
      <xdr:rowOff>111116</xdr:rowOff>
    </xdr:to>
    <xdr:grpSp>
      <xdr:nvGrpSpPr>
        <xdr:cNvPr id="81" name="Grupo 80">
          <a:extLst>
            <a:ext uri="{FF2B5EF4-FFF2-40B4-BE49-F238E27FC236}">
              <a16:creationId xmlns:a16="http://schemas.microsoft.com/office/drawing/2014/main" id="{B4CAC4E0-138D-4F8C-87CC-0EE12DBD415F}"/>
            </a:ext>
          </a:extLst>
        </xdr:cNvPr>
        <xdr:cNvGrpSpPr/>
      </xdr:nvGrpSpPr>
      <xdr:grpSpPr>
        <a:xfrm>
          <a:off x="5956805" y="50178675"/>
          <a:ext cx="3200961" cy="2510441"/>
          <a:chOff x="6061020" y="49159500"/>
          <a:chExt cx="3209925" cy="2510441"/>
        </a:xfrm>
      </xdr:grpSpPr>
      <xdr:pic>
        <xdr:nvPicPr>
          <xdr:cNvPr id="82" name="Imagen 81">
            <a:extLst>
              <a:ext uri="{FF2B5EF4-FFF2-40B4-BE49-F238E27FC236}">
                <a16:creationId xmlns:a16="http://schemas.microsoft.com/office/drawing/2014/main" id="{A9813952-33C2-483E-A323-B12C99B2608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a:ext>
            </a:extLst>
          </a:blip>
          <a:stretch>
            <a:fillRect/>
          </a:stretch>
        </xdr:blipFill>
        <xdr:spPr>
          <a:xfrm>
            <a:off x="6061020" y="49159500"/>
            <a:ext cx="3102030" cy="2510441"/>
          </a:xfrm>
          <a:prstGeom prst="rect">
            <a:avLst/>
          </a:prstGeom>
        </xdr:spPr>
      </xdr:pic>
      <xdr:sp macro="" textlink="">
        <xdr:nvSpPr>
          <xdr:cNvPr id="83" name="CuadroTexto 82">
            <a:extLst>
              <a:ext uri="{FF2B5EF4-FFF2-40B4-BE49-F238E27FC236}">
                <a16:creationId xmlns:a16="http://schemas.microsoft.com/office/drawing/2014/main" id="{5CBDFF09-0192-43CF-A9F6-86EF353080DC}"/>
              </a:ext>
            </a:extLst>
          </xdr:cNvPr>
          <xdr:cNvSpPr txBox="1"/>
        </xdr:nvSpPr>
        <xdr:spPr>
          <a:xfrm>
            <a:off x="7851720" y="51445500"/>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twoCellAnchor>
    <xdr:from>
      <xdr:col>7</xdr:col>
      <xdr:colOff>361955</xdr:colOff>
      <xdr:row>207</xdr:row>
      <xdr:rowOff>85725</xdr:rowOff>
    </xdr:from>
    <xdr:to>
      <xdr:col>9</xdr:col>
      <xdr:colOff>1104905</xdr:colOff>
      <xdr:row>220</xdr:row>
      <xdr:rowOff>25207</xdr:rowOff>
    </xdr:to>
    <xdr:grpSp>
      <xdr:nvGrpSpPr>
        <xdr:cNvPr id="84" name="Grupo 83">
          <a:extLst>
            <a:ext uri="{FF2B5EF4-FFF2-40B4-BE49-F238E27FC236}">
              <a16:creationId xmlns:a16="http://schemas.microsoft.com/office/drawing/2014/main" id="{F7881C63-2CE7-4064-83C8-7E00368F2D54}"/>
            </a:ext>
          </a:extLst>
        </xdr:cNvPr>
        <xdr:cNvGrpSpPr/>
      </xdr:nvGrpSpPr>
      <xdr:grpSpPr>
        <a:xfrm>
          <a:off x="5953690" y="53896372"/>
          <a:ext cx="3096186" cy="2415982"/>
          <a:chOff x="6105530" y="52254150"/>
          <a:chExt cx="3105150" cy="2415982"/>
        </a:xfrm>
      </xdr:grpSpPr>
      <xdr:pic>
        <xdr:nvPicPr>
          <xdr:cNvPr id="85" name="Imagen 84">
            <a:extLst>
              <a:ext uri="{FF2B5EF4-FFF2-40B4-BE49-F238E27FC236}">
                <a16:creationId xmlns:a16="http://schemas.microsoft.com/office/drawing/2014/main" id="{A5204797-2532-4D22-8B1A-5363916E509E}"/>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a:ext>
            </a:extLst>
          </a:blip>
          <a:srcRect t="23005" b="11352"/>
          <a:stretch/>
        </xdr:blipFill>
        <xdr:spPr>
          <a:xfrm rot="16200000">
            <a:off x="6435826" y="51923854"/>
            <a:ext cx="2415982" cy="3076573"/>
          </a:xfrm>
          <a:prstGeom prst="rect">
            <a:avLst/>
          </a:prstGeom>
        </xdr:spPr>
      </xdr:pic>
      <xdr:sp macro="" textlink="">
        <xdr:nvSpPr>
          <xdr:cNvPr id="86" name="CuadroTexto 85">
            <a:extLst>
              <a:ext uri="{FF2B5EF4-FFF2-40B4-BE49-F238E27FC236}">
                <a16:creationId xmlns:a16="http://schemas.microsoft.com/office/drawing/2014/main" id="{49B18235-3E9B-4B38-BB1D-D5360D16A561}"/>
              </a:ext>
            </a:extLst>
          </xdr:cNvPr>
          <xdr:cNvSpPr txBox="1"/>
        </xdr:nvSpPr>
        <xdr:spPr>
          <a:xfrm>
            <a:off x="7791455" y="54397275"/>
            <a:ext cx="1419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09 de febrero</a:t>
            </a:r>
            <a:r>
              <a:rPr lang="es-CO" sz="1100" baseline="0">
                <a:solidFill>
                  <a:schemeClr val="bg1"/>
                </a:solidFill>
              </a:rPr>
              <a:t> de 2020</a:t>
            </a:r>
            <a:endParaRPr lang="es-CO" sz="1100">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quipo3\c\LABORATORIO\FORMATOS\R%20INT%2010%20LIMITES%20DE%20CONSISTENC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aMirla/Downloads/PISVR01/datos/VIAS4G/SEGUIMIENTOOBLIGACIONES/Seguimiento%20Obligaciones%20Financieras%20Mar%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datos\VIAS4G\SEGUIMIENTOOBLIGACIONES\Seguimiento%20Obligaciones%20Financieras%20Mar%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ISVR01\datos\VIAS4G\SEGUIMIENTOOBLIGACIONES\Seguimiento%20Obligaciones%20Financieras%20Mar%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os/VIAS4G/SEGUIMIENTOOBLIGACIONES/Seguimiento%20Obligaciones%20Financieras%20Mar%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ng02\c\Mis%20documentos\LUISFER\trabajo\GRADACIONB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ASFALTO%20OBRESCA/C-P%20ASFALTO%20OBRESCA%20%2001-02-2018%20TR-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PRINCIPAL\Licitaciones\Licitaciones%201999\9499%20IDU-LP-GPTN-BMU-146-99%20Transmilenio%20Calle51%20sur%20-%20calle%206\ListCantidades%20y%20PU146%20de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Vertraulich\GEOPRUEBAS\EXCELL\FORMATOS\L'Concret%20y%20Paviment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briqquet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Mirla/Downloads/Equipo3/c/LABORATORIO/FORMATOS/R%20INT%2010%20LIMITES%20DE%20CONSISTENC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Compaq_Propietario\Escritorio\marisol%20dic%2027%202007\F-095-6%20Ambiental%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NCIVILSVR\SigCass\B.%20PROCESOS%20DE%20SOPORTE\B9.%20GESTION%20DOCUMENTAL\CONTROL%20DE%20DOCUMENTOS\F-198-1%20Control%20de%20cambios%20y%20distribucion%20de%20documentos%20del%20SIG%20CA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59B77EE1\TERRAPLEN%20GRANULOMETRIA%20-%20LIMITES%20INVE%20123-125-12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1AD223A\TERRAPLEN%20GRANULOMETRIA%20-%20LIMITES%20INVE%20123-125-12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lidad\sigcass\B.%20PROCESOS%20DE%20SOPORTE\B9.%20GESTION%20DOCUMENTAL\CONTROL%20DE%20DOCUMENTOS\F-198-1%20Control%20de%20cambios%20y%20distribucion%20de%20documentos%20del%20SIG%20CAS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cesar.perez\Downloads\Informe%20Semanal%20Gerencial%20No.%20277%20(%2003%20Feb-11%20Feb%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VIAS4G\SEGUIMIENTOOBLIGACIONES\Seguimiento%20Obligaciones%20Financieras%20Mar%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ICITA~1/AppData/Local/Temp/Rar$DI29.6936/JESSY/calidad/Cambio%20D/Contra%20%20Interventor&#237;a/IDU-184-98/Informe%20Mensual/FORMATOS%20INFORME%20%20MENSUAL%2018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LICITA~1\AppData\Local\Temp\Rar$DI29.6936\JESSY\calidad\Cambio%20D\Contra%20%20Interventor&#237;a\IDU-184-98\Informe%20Mensual\FORMATOS%20INFORME%20%20MENSUAL%2018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GRADACIONA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ASSA2008\financiero\Documents%20and%20Settings\Asis_Proyecto_1\Escritorio\Recaudo-CCS-0109%20FIDUCOLOMBIA_A31-S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ENSAYOS%20DEL%202011%20KMA/Indice%20de%20colapso%20KM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disco%20duro\Buesaco%20Mojarras\clasific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 de Consistencia 4516"/>
      <sheetName val="Limite de Consistencia 4515"/>
      <sheetName val="DATOS"/>
      <sheetName val="Lista peajes"/>
      <sheetName val="Nomenclatura"/>
    </sheetNames>
    <sheetDataSet>
      <sheetData sheetId="0" refreshError="1"/>
      <sheetData sheetId="1" refreshError="1"/>
      <sheetData sheetId="2">
        <row r="2">
          <cell r="A2" t="str">
            <v>REF</v>
          </cell>
          <cell r="B2" t="str">
            <v>OBRA</v>
          </cell>
          <cell r="C2" t="str">
            <v>DESCRIPCION</v>
          </cell>
          <cell r="D2" t="str">
            <v>FECHA</v>
          </cell>
          <cell r="E2" t="str">
            <v>No.GOL1</v>
          </cell>
          <cell r="F2" t="str">
            <v>VIDRI</v>
          </cell>
          <cell r="G2" t="str">
            <v>P1</v>
          </cell>
          <cell r="H2" t="str">
            <v>P2</v>
          </cell>
          <cell r="I2" t="str">
            <v>No.GOL2</v>
          </cell>
          <cell r="J2" t="str">
            <v>VIDRI</v>
          </cell>
          <cell r="K2" t="str">
            <v>P1</v>
          </cell>
          <cell r="L2" t="str">
            <v>P2</v>
          </cell>
          <cell r="M2" t="str">
            <v>No.GOL3</v>
          </cell>
          <cell r="N2" t="str">
            <v>VIDRI</v>
          </cell>
          <cell r="O2" t="str">
            <v>P1</v>
          </cell>
          <cell r="P2" t="str">
            <v>P2</v>
          </cell>
          <cell r="Q2" t="str">
            <v>vidr3</v>
          </cell>
          <cell r="R2" t="str">
            <v>P1</v>
          </cell>
          <cell r="S2" t="str">
            <v>P2</v>
          </cell>
          <cell r="T2" t="str">
            <v>vidr4</v>
          </cell>
          <cell r="U2" t="str">
            <v>P1</v>
          </cell>
          <cell r="V2" t="str">
            <v>P2</v>
          </cell>
          <cell r="W2" t="str">
            <v>LIM LIQ</v>
          </cell>
        </row>
        <row r="3">
          <cell r="A3">
            <v>1</v>
          </cell>
          <cell r="B3" t="str">
            <v>MEJORAMIENTO Y MANTENIMIENTO DEL CORREDOR VIAL DEL MAGDALENA</v>
          </cell>
          <cell r="C3" t="str">
            <v>PR 0+000 TRAMO 4516</v>
          </cell>
          <cell r="D3" t="str">
            <v>Mayo 13 2005</v>
          </cell>
        </row>
        <row r="4">
          <cell r="A4">
            <v>3</v>
          </cell>
          <cell r="B4" t="str">
            <v>MEJORAMIENTO Y MANTENIMIENTO DEL CORREDOR VIAL DEL MAGDALENA</v>
          </cell>
          <cell r="C4" t="str">
            <v>PR 20+000 TRAMO 4515</v>
          </cell>
          <cell r="D4" t="str">
            <v>Mayo 13 2005</v>
          </cell>
          <cell r="E4">
            <v>32</v>
          </cell>
          <cell r="F4">
            <v>16.899999999999999</v>
          </cell>
          <cell r="G4">
            <v>24.240000000000002</v>
          </cell>
          <cell r="H4">
            <v>20.79</v>
          </cell>
          <cell r="I4">
            <v>22</v>
          </cell>
          <cell r="J4">
            <v>16.899999999999999</v>
          </cell>
          <cell r="K4">
            <v>24.67</v>
          </cell>
          <cell r="L4">
            <v>20.92</v>
          </cell>
          <cell r="M4">
            <v>12</v>
          </cell>
          <cell r="N4">
            <v>15.75</v>
          </cell>
          <cell r="O4">
            <v>29.1</v>
          </cell>
          <cell r="P4">
            <v>24.46</v>
          </cell>
          <cell r="Q4">
            <v>15.4</v>
          </cell>
          <cell r="R4">
            <v>24.1</v>
          </cell>
          <cell r="S4">
            <v>21.6</v>
          </cell>
          <cell r="T4">
            <v>15</v>
          </cell>
          <cell r="U4">
            <v>22.200000000000003</v>
          </cell>
          <cell r="V4">
            <v>19.799999999999997</v>
          </cell>
          <cell r="W4">
            <v>0.17299999999999999</v>
          </cell>
        </row>
        <row r="5">
          <cell r="A5">
            <v>4</v>
          </cell>
          <cell r="B5" t="str">
            <v>MEJORAMIENTO Y MANTENIMIENTO DEL CORREDOR VIAL DEL MAGDALENA</v>
          </cell>
          <cell r="C5" t="str">
            <v>PR 40+000 TRAMO 4516</v>
          </cell>
          <cell r="D5" t="str">
            <v>Mayo 13 2005</v>
          </cell>
          <cell r="E5">
            <v>38</v>
          </cell>
          <cell r="F5">
            <v>15.33</v>
          </cell>
          <cell r="G5">
            <v>41.26</v>
          </cell>
          <cell r="H5">
            <v>35.28</v>
          </cell>
          <cell r="I5">
            <v>28</v>
          </cell>
          <cell r="J5">
            <v>15.04</v>
          </cell>
          <cell r="K5">
            <v>26.369999999999997</v>
          </cell>
          <cell r="L5">
            <v>22.39</v>
          </cell>
          <cell r="M5">
            <v>18</v>
          </cell>
          <cell r="N5">
            <v>15.41</v>
          </cell>
          <cell r="O5">
            <v>20.919999999999998</v>
          </cell>
          <cell r="P5">
            <v>17.59</v>
          </cell>
          <cell r="Q5">
            <v>15.73</v>
          </cell>
          <cell r="R5">
            <v>18.87</v>
          </cell>
          <cell r="S5">
            <v>16.760000000000002</v>
          </cell>
          <cell r="T5">
            <v>15.04</v>
          </cell>
          <cell r="U5">
            <v>20.050000000000004</v>
          </cell>
          <cell r="V5">
            <v>17.86</v>
          </cell>
          <cell r="W5">
            <v>0.189</v>
          </cell>
        </row>
        <row r="6">
          <cell r="A6">
            <v>5</v>
          </cell>
          <cell r="B6" t="str">
            <v>MEJORAMIENTO Y MANTENIMIENTO DEL CORREDOR VIAL DEL MAGDALENA</v>
          </cell>
          <cell r="C6" t="str">
            <v>PR 60+000 TRAMO 4516</v>
          </cell>
          <cell r="D6" t="str">
            <v>Mayo 13 2005</v>
          </cell>
        </row>
        <row r="7">
          <cell r="A7">
            <v>6</v>
          </cell>
          <cell r="B7" t="str">
            <v>MEJORAMIENTO Y MANTENIMIENTO DEL CORREDOR VIAL DEL MAGDALENA</v>
          </cell>
          <cell r="C7" t="str">
            <v>PR 80+000 TRAMO 4516</v>
          </cell>
          <cell r="D7" t="str">
            <v>Mayo 13 2005</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Financier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ETATO"/>
      <sheetName val="DENS-PAILA-30 (3)"/>
      <sheetName val="TEMPE-DESPA"/>
      <sheetName val="3-4-grava"/>
      <sheetName val="GRAVA3-8(1)"/>
      <sheetName val="SOLID-FINO"/>
      <sheetName val="AG-MOD-FINURA"/>
      <sheetName val="AG-MDC-2solidez"/>
      <sheetName val="SODIO (2)"/>
      <sheetName val="SODIO"/>
      <sheetName val="MAGNESIO"/>
      <sheetName val="NUCLEOS"/>
      <sheetName val="RICE"/>
      <sheetName val="BASE-BG-1-solid"/>
      <sheetName val="BASE-G-OCT"/>
      <sheetName val="BASE-BG-1"/>
      <sheetName val="AGRE-MDC-2"/>
      <sheetName val="CARAS FR."/>
      <sheetName val="PESO ESP-FINO"/>
      <sheetName val="PESO ESP-GRUESO"/>
      <sheetName val="EQUIV-ARENA"/>
      <sheetName val="ALARG-APLAN"/>
      <sheetName val="M.D.C-2 Tolerancias"/>
      <sheetName val="MDC-2NUEVO"/>
      <sheetName val="MDC-1-solidez"/>
      <sheetName val="MDC-1"/>
      <sheetName val="MDC-2NUEVO cur"/>
      <sheetName val="MDC-3"/>
      <sheetName val="ESTAB-11"/>
      <sheetName val="ESTAB-26"/>
      <sheetName val="CBR"/>
      <sheetName val="PEN-BAS-28"/>
      <sheetName val="SUB-BASE-OCT"/>
      <sheetName val="sub-base"/>
      <sheetName val="BRIQUETAS"/>
      <sheetName val="CALIBRACION-OCTUB"/>
      <sheetName val="TERMOMETROS"/>
      <sheetName val="HUMEDAD"/>
      <sheetName val="PENETRAC"/>
      <sheetName val="balanzas"/>
      <sheetName val="Avance Obra para densidades"/>
    </sheetNames>
    <sheetDataSet>
      <sheetData sheetId="0"/>
      <sheetData sheetId="1"/>
      <sheetData sheetId="2"/>
      <sheetData sheetId="3"/>
      <sheetData sheetId="4"/>
      <sheetData sheetId="5"/>
      <sheetData sheetId="6">
        <row r="14">
          <cell r="D14" t="str">
            <v>Tamiz</v>
          </cell>
          <cell r="I14" t="str">
            <v>MIN.</v>
          </cell>
          <cell r="J14" t="str">
            <v>MAX.</v>
          </cell>
        </row>
        <row r="15">
          <cell r="I15">
            <v>100</v>
          </cell>
          <cell r="J15">
            <v>100</v>
          </cell>
        </row>
        <row r="16">
          <cell r="I16">
            <v>80</v>
          </cell>
          <cell r="J16">
            <v>100</v>
          </cell>
        </row>
        <row r="17">
          <cell r="I17">
            <v>70</v>
          </cell>
          <cell r="J17">
            <v>88</v>
          </cell>
        </row>
        <row r="18">
          <cell r="I18">
            <v>51</v>
          </cell>
          <cell r="J18">
            <v>68</v>
          </cell>
        </row>
        <row r="19">
          <cell r="I19">
            <v>38</v>
          </cell>
          <cell r="J19">
            <v>52</v>
          </cell>
        </row>
        <row r="20">
          <cell r="I20">
            <v>17</v>
          </cell>
          <cell r="J20">
            <v>28</v>
          </cell>
        </row>
        <row r="21">
          <cell r="I21">
            <v>8</v>
          </cell>
          <cell r="J21">
            <v>17</v>
          </cell>
        </row>
        <row r="22">
          <cell r="I22">
            <v>4</v>
          </cell>
          <cell r="J22">
            <v>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ACARREO"/>
      <sheetName val="cuadrilla"/>
      <sheetName val="EQUIPOS"/>
      <sheetName val="MATERIALES"/>
    </sheetNames>
    <sheetDataSet>
      <sheetData sheetId="0">
        <row r="5">
          <cell r="A5" t="str">
            <v>ITEM</v>
          </cell>
          <cell r="B5" t="str">
            <v>DESCRIPCION</v>
          </cell>
          <cell r="C5" t="str">
            <v>UNID.</v>
          </cell>
          <cell r="D5" t="str">
            <v>CANTIDAD</v>
          </cell>
          <cell r="E5" t="str">
            <v>VALOR UNITARIO</v>
          </cell>
          <cell r="F5" t="str">
            <v>VALOR UNITARIO FACTORADO</v>
          </cell>
        </row>
        <row r="6">
          <cell r="B6" t="str">
            <v>LOCALIZACION Y REPLANTEO</v>
          </cell>
          <cell r="F6">
            <v>0</v>
          </cell>
        </row>
        <row r="7">
          <cell r="A7">
            <v>1.1000000000000001</v>
          </cell>
          <cell r="B7" t="str">
            <v>Localización y replanteo</v>
          </cell>
          <cell r="C7" t="str">
            <v>M2</v>
          </cell>
          <cell r="D7">
            <v>273600</v>
          </cell>
          <cell r="E7">
            <v>254</v>
          </cell>
          <cell r="F7">
            <v>254</v>
          </cell>
        </row>
        <row r="8">
          <cell r="B8" t="str">
            <v xml:space="preserve">EXCAVACIONES PARA LA CONFORMACION DE LA SUBRASANTE </v>
          </cell>
          <cell r="F8">
            <v>0</v>
          </cell>
        </row>
        <row r="9">
          <cell r="A9">
            <v>2.1</v>
          </cell>
          <cell r="B9" t="str">
            <v>Excavaciones a máquina (incluye retiro carga y transporte, disposición final en escombrera aprobada por el DAMA)</v>
          </cell>
          <cell r="C9" t="str">
            <v>M3</v>
          </cell>
          <cell r="D9">
            <v>14896</v>
          </cell>
          <cell r="E9">
            <v>9662</v>
          </cell>
          <cell r="F9">
            <v>9662</v>
          </cell>
        </row>
        <row r="10">
          <cell r="A10">
            <v>2.2000000000000002</v>
          </cell>
          <cell r="B10" t="str">
            <v>Excavaciones a mano de 0.00 a 2.00 mts de profundidad (incluye retiro, carga y transporte y disposición final en escombrera aprobada por el DAMA)</v>
          </cell>
          <cell r="C10" t="str">
            <v>M3</v>
          </cell>
          <cell r="D10">
            <v>10092</v>
          </cell>
          <cell r="E10">
            <v>11458</v>
          </cell>
          <cell r="F10">
            <v>11458</v>
          </cell>
        </row>
        <row r="11">
          <cell r="A11" t="str">
            <v xml:space="preserve"> </v>
          </cell>
          <cell r="B11" t="str">
            <v>DEMOLICIONES</v>
          </cell>
          <cell r="F11">
            <v>0</v>
          </cell>
        </row>
        <row r="12">
          <cell r="A12">
            <v>3.1</v>
          </cell>
          <cell r="B12" t="str">
            <v>De pavimento en concreto rígido, incluye retiro, cargue y transporte y disposición final en escombrera aprobada por el DAMA.</v>
          </cell>
          <cell r="C12" t="str">
            <v>M3</v>
          </cell>
          <cell r="D12">
            <v>1441</v>
          </cell>
          <cell r="E12">
            <v>20470</v>
          </cell>
          <cell r="F12">
            <v>20470</v>
          </cell>
        </row>
        <row r="13">
          <cell r="A13">
            <v>3.2</v>
          </cell>
          <cell r="B13" t="str">
            <v>De andenes incluye retiro, cargue y transporte y disposición final en escombrera aprobada por el DAMA.</v>
          </cell>
          <cell r="C13" t="str">
            <v>M3</v>
          </cell>
          <cell r="D13">
            <v>2713</v>
          </cell>
          <cell r="E13">
            <v>20106</v>
          </cell>
          <cell r="F13">
            <v>20106</v>
          </cell>
        </row>
        <row r="14">
          <cell r="A14">
            <v>3.3</v>
          </cell>
          <cell r="B14" t="str">
            <v>De pavimentos en asfalto incluye retiro, cargue y transporte y disposición final en escombrera aprobada por el DAMA.</v>
          </cell>
          <cell r="C14" t="str">
            <v>M3</v>
          </cell>
          <cell r="D14">
            <v>1037</v>
          </cell>
          <cell r="E14">
            <v>16373</v>
          </cell>
          <cell r="F14">
            <v>16373</v>
          </cell>
        </row>
        <row r="15">
          <cell r="A15">
            <v>3.4</v>
          </cell>
          <cell r="B15" t="str">
            <v>De sardineles  de altura &gt; 25 cm. Incluye retiro, cargue y transporte y disposición final en escombrera aprobada por el DAMA.</v>
          </cell>
          <cell r="C15" t="str">
            <v>ML</v>
          </cell>
          <cell r="D15">
            <v>16815</v>
          </cell>
          <cell r="E15">
            <v>4587</v>
          </cell>
          <cell r="F15">
            <v>4587</v>
          </cell>
        </row>
        <row r="16">
          <cell r="A16">
            <v>3.5</v>
          </cell>
          <cell r="B16" t="str">
            <v>De sardineles  de altura &lt; 25 cm. Incluye retiro, cargue y transporte y disposición final en escombrera aprobada por el DAMA.</v>
          </cell>
          <cell r="C16" t="str">
            <v>ML</v>
          </cell>
          <cell r="D16">
            <v>26700</v>
          </cell>
          <cell r="E16">
            <v>4587</v>
          </cell>
          <cell r="F16">
            <v>4587</v>
          </cell>
        </row>
        <row r="17">
          <cell r="A17">
            <v>3.6</v>
          </cell>
          <cell r="B17" t="str">
            <v>De mampostería. Incluye retiro, cargue y transporte y disposición final en escombrera aprobada por el DAMA.</v>
          </cell>
          <cell r="C17" t="str">
            <v>M3</v>
          </cell>
          <cell r="D17">
            <v>84</v>
          </cell>
          <cell r="E17">
            <v>17655</v>
          </cell>
          <cell r="F17">
            <v>17655</v>
          </cell>
        </row>
        <row r="18">
          <cell r="A18">
            <v>3.7</v>
          </cell>
          <cell r="B18" t="str">
            <v>Retiro de baranda metálica de diámetro 3".</v>
          </cell>
          <cell r="C18" t="str">
            <v>ML</v>
          </cell>
          <cell r="D18">
            <v>20604</v>
          </cell>
          <cell r="E18">
            <v>1455</v>
          </cell>
          <cell r="F18">
            <v>1455</v>
          </cell>
        </row>
        <row r="19">
          <cell r="A19">
            <v>3.8</v>
          </cell>
          <cell r="B19" t="str">
            <v xml:space="preserve">Retiro de Angulos Metálicos </v>
          </cell>
          <cell r="C19" t="str">
            <v>ML</v>
          </cell>
          <cell r="D19">
            <v>16886</v>
          </cell>
          <cell r="E19">
            <v>2870</v>
          </cell>
          <cell r="F19">
            <v>2870</v>
          </cell>
        </row>
        <row r="20">
          <cell r="A20">
            <v>3.9</v>
          </cell>
          <cell r="B20" t="str">
            <v>Retiro de Avisos Metálicos</v>
          </cell>
          <cell r="C20" t="str">
            <v>UN</v>
          </cell>
          <cell r="D20">
            <v>55</v>
          </cell>
          <cell r="E20">
            <v>24500</v>
          </cell>
          <cell r="F20">
            <v>24500</v>
          </cell>
        </row>
        <row r="21">
          <cell r="A21" t="str">
            <v>3.10.</v>
          </cell>
          <cell r="B21" t="str">
            <v>Retiro de canecas</v>
          </cell>
          <cell r="C21" t="str">
            <v>UN</v>
          </cell>
          <cell r="D21">
            <v>300</v>
          </cell>
          <cell r="E21">
            <v>24500</v>
          </cell>
          <cell r="F21">
            <v>24500</v>
          </cell>
        </row>
        <row r="22">
          <cell r="A22">
            <v>3.11</v>
          </cell>
          <cell r="B22" t="str">
            <v>De estructuras en concreto reforzado incluye retiro, cargue y transporte y disposición final en escombrera aprobada por el DAMA.</v>
          </cell>
          <cell r="C22" t="str">
            <v>M3</v>
          </cell>
          <cell r="D22">
            <v>1487</v>
          </cell>
          <cell r="E22">
            <v>28663</v>
          </cell>
          <cell r="F22">
            <v>28663</v>
          </cell>
        </row>
        <row r="23">
          <cell r="A23" t="str">
            <v xml:space="preserve"> </v>
          </cell>
          <cell r="B23" t="str">
            <v>RELLENOS</v>
          </cell>
          <cell r="F23">
            <v>0</v>
          </cell>
        </row>
        <row r="24">
          <cell r="A24">
            <v>4.0999999999999996</v>
          </cell>
          <cell r="B24" t="str">
            <v>Relleno en tierra negra</v>
          </cell>
          <cell r="C24" t="str">
            <v>M3</v>
          </cell>
          <cell r="D24">
            <v>4110</v>
          </cell>
          <cell r="E24">
            <v>14015</v>
          </cell>
          <cell r="F24">
            <v>14015</v>
          </cell>
        </row>
        <row r="25">
          <cell r="A25">
            <v>4.2</v>
          </cell>
          <cell r="B25" t="str">
            <v>Selección y colocación de material procedente de las excavaciones</v>
          </cell>
          <cell r="C25" t="str">
            <v>M3</v>
          </cell>
          <cell r="D25">
            <v>9326</v>
          </cell>
          <cell r="E25">
            <v>9118</v>
          </cell>
          <cell r="F25">
            <v>9118</v>
          </cell>
        </row>
        <row r="26">
          <cell r="A26">
            <v>4.3</v>
          </cell>
          <cell r="B26" t="str">
            <v>Relleno en Arena de Peña o semilavada para la base y atraque de redes.</v>
          </cell>
          <cell r="C26" t="str">
            <v>M3</v>
          </cell>
          <cell r="D26">
            <v>123</v>
          </cell>
          <cell r="E26">
            <v>22746</v>
          </cell>
          <cell r="F26">
            <v>22746</v>
          </cell>
        </row>
        <row r="27">
          <cell r="A27">
            <v>4.4000000000000004</v>
          </cell>
          <cell r="B27" t="str">
            <v>Relleno en material granular para atraque de redes según normas de EAAB.</v>
          </cell>
          <cell r="C27" t="str">
            <v>M3</v>
          </cell>
          <cell r="D27">
            <v>596</v>
          </cell>
          <cell r="E27">
            <v>25474</v>
          </cell>
          <cell r="F27">
            <v>25474</v>
          </cell>
        </row>
        <row r="28">
          <cell r="A28">
            <v>4.5</v>
          </cell>
          <cell r="B28" t="str">
            <v>En concreto simple de f´c= 140 Kg/cm2 para base y atraque de redes.</v>
          </cell>
          <cell r="C28" t="str">
            <v>M3</v>
          </cell>
          <cell r="D28">
            <v>40</v>
          </cell>
          <cell r="E28">
            <v>134535</v>
          </cell>
          <cell r="F28">
            <v>134535</v>
          </cell>
        </row>
        <row r="29">
          <cell r="A29">
            <v>4.5999999999999996</v>
          </cell>
          <cell r="B29" t="str">
            <v>Material seleccionado suministrado por el contratista, incluida la sub-base del pavimento (Tipo b-200). Incluye Transporte</v>
          </cell>
          <cell r="C29" t="str">
            <v>M3</v>
          </cell>
          <cell r="D29">
            <v>5866</v>
          </cell>
          <cell r="E29">
            <v>19891</v>
          </cell>
          <cell r="F29">
            <v>19891</v>
          </cell>
        </row>
        <row r="30">
          <cell r="B30" t="str">
            <v>SUB-BASE GRANULAR.</v>
          </cell>
          <cell r="F30">
            <v>0</v>
          </cell>
        </row>
        <row r="31">
          <cell r="A31">
            <v>5.0999999999999996</v>
          </cell>
          <cell r="B31" t="str">
            <v>Suministro y colocación de Geotextil.</v>
          </cell>
          <cell r="C31" t="str">
            <v>M2</v>
          </cell>
          <cell r="D31">
            <v>17836</v>
          </cell>
          <cell r="E31">
            <v>1723</v>
          </cell>
          <cell r="F31">
            <v>1723</v>
          </cell>
        </row>
        <row r="32">
          <cell r="A32">
            <v>5.2</v>
          </cell>
          <cell r="B32" t="str">
            <v>Geomalla tipo tensar UX1700SB o similar</v>
          </cell>
          <cell r="C32" t="str">
            <v>M2</v>
          </cell>
          <cell r="D32">
            <v>480</v>
          </cell>
          <cell r="E32">
            <v>13700</v>
          </cell>
          <cell r="F32">
            <v>13700</v>
          </cell>
        </row>
        <row r="33">
          <cell r="A33">
            <v>5.3</v>
          </cell>
          <cell r="B33" t="str">
            <v>Suministro, colocación y compactación de material de sub-base granular (según resolución No. 369 de Abril/94).Gradación tipo A. Incluye transporte.</v>
          </cell>
          <cell r="C33" t="str">
            <v>M3</v>
          </cell>
          <cell r="D33">
            <v>11615</v>
          </cell>
          <cell r="E33">
            <v>25414</v>
          </cell>
          <cell r="F33">
            <v>25414</v>
          </cell>
        </row>
        <row r="34">
          <cell r="B34" t="str">
            <v xml:space="preserve">BASE GRANULAR  </v>
          </cell>
          <cell r="F34">
            <v>0</v>
          </cell>
        </row>
        <row r="35">
          <cell r="A35">
            <v>6.1</v>
          </cell>
          <cell r="B35" t="str">
            <v>Suministro, colocación y compactación de material granular para base del pavimento (según resolución No. 369 de Abril/94). Gradación tipo A (Tipo B-600). Incluye Transporte</v>
          </cell>
          <cell r="C35" t="str">
            <v>M3</v>
          </cell>
          <cell r="D35">
            <v>2245</v>
          </cell>
          <cell r="E35">
            <v>25587</v>
          </cell>
          <cell r="F35">
            <v>25587</v>
          </cell>
        </row>
        <row r="36">
          <cell r="A36" t="str">
            <v xml:space="preserve"> </v>
          </cell>
          <cell r="B36" t="str">
            <v xml:space="preserve">IMPRIMACION </v>
          </cell>
          <cell r="F36">
            <v>0</v>
          </cell>
        </row>
        <row r="37">
          <cell r="A37">
            <v>7.1</v>
          </cell>
          <cell r="B37" t="str">
            <v>Riego de Liga.</v>
          </cell>
          <cell r="C37" t="str">
            <v>M2</v>
          </cell>
          <cell r="D37">
            <v>102600</v>
          </cell>
          <cell r="E37">
            <v>255</v>
          </cell>
          <cell r="F37">
            <v>255</v>
          </cell>
        </row>
        <row r="38">
          <cell r="A38">
            <v>7.2</v>
          </cell>
          <cell r="B38" t="str">
            <v>Riego con asfalto líquido curado medio MC-70.</v>
          </cell>
          <cell r="C38" t="str">
            <v>M2</v>
          </cell>
          <cell r="D38">
            <v>7956</v>
          </cell>
          <cell r="E38">
            <v>478</v>
          </cell>
          <cell r="F38">
            <v>478</v>
          </cell>
        </row>
        <row r="39">
          <cell r="B39" t="str">
            <v xml:space="preserve">CONCRETO ASFALTICO </v>
          </cell>
          <cell r="F39">
            <v>0</v>
          </cell>
        </row>
        <row r="40">
          <cell r="A40">
            <v>8.1</v>
          </cell>
          <cell r="B40" t="str">
            <v>Suministro, coloc. y compactación base asfáltica.</v>
          </cell>
          <cell r="C40" t="str">
            <v>M3</v>
          </cell>
          <cell r="D40">
            <v>15400</v>
          </cell>
          <cell r="E40">
            <v>124830</v>
          </cell>
          <cell r="F40">
            <v>124830</v>
          </cell>
        </row>
        <row r="41">
          <cell r="A41">
            <v>8.1999999999999993</v>
          </cell>
          <cell r="B41" t="str">
            <v>Suministro, colocación y compac. rodadura asfáltica .</v>
          </cell>
          <cell r="C41" t="str">
            <v>M3</v>
          </cell>
          <cell r="D41">
            <v>5216</v>
          </cell>
          <cell r="E41">
            <v>130605</v>
          </cell>
          <cell r="F41">
            <v>130605</v>
          </cell>
        </row>
        <row r="42">
          <cell r="B42" t="str">
            <v xml:space="preserve">ESTRUCTURAS DE CONCRETO </v>
          </cell>
          <cell r="F42">
            <v>0</v>
          </cell>
        </row>
        <row r="43">
          <cell r="A43">
            <v>9.1</v>
          </cell>
          <cell r="B43" t="str">
            <v>Muro de contención h=Variable, e= Variable</v>
          </cell>
          <cell r="C43" t="str">
            <v>m3</v>
          </cell>
          <cell r="D43">
            <v>150</v>
          </cell>
          <cell r="E43">
            <v>241829</v>
          </cell>
          <cell r="F43">
            <v>241829</v>
          </cell>
        </row>
        <row r="44">
          <cell r="A44">
            <v>9.1999999999999993</v>
          </cell>
          <cell r="B44" t="str">
            <v>Suministro, coloc. y compactación de concreto simple o reforzado en seco (f'c=210 Kg/cm2)</v>
          </cell>
          <cell r="C44" t="str">
            <v>M3</v>
          </cell>
          <cell r="D44">
            <v>80</v>
          </cell>
          <cell r="E44">
            <v>214038</v>
          </cell>
          <cell r="F44">
            <v>214038</v>
          </cell>
        </row>
        <row r="45">
          <cell r="B45" t="str">
            <v xml:space="preserve">ACERO DE REFUERZO </v>
          </cell>
          <cell r="F45">
            <v>0</v>
          </cell>
        </row>
        <row r="46">
          <cell r="A46">
            <v>10.1</v>
          </cell>
          <cell r="B46" t="str">
            <v>Suministro y colocación de acero de refuerzo PDR-60</v>
          </cell>
          <cell r="C46" t="str">
            <v>Kg</v>
          </cell>
          <cell r="D46">
            <v>74379</v>
          </cell>
          <cell r="E46">
            <v>1155</v>
          </cell>
          <cell r="F46">
            <v>1155</v>
          </cell>
        </row>
        <row r="47">
          <cell r="A47">
            <v>10.199999999999999</v>
          </cell>
          <cell r="B47" t="str">
            <v>Suministro y colocación de acero de refuerzo A-37</v>
          </cell>
          <cell r="C47" t="str">
            <v>Kg</v>
          </cell>
          <cell r="D47">
            <v>8061</v>
          </cell>
          <cell r="E47">
            <v>1155</v>
          </cell>
          <cell r="F47">
            <v>1155</v>
          </cell>
        </row>
        <row r="48">
          <cell r="B48" t="str">
            <v>PAVIMENTOS DE CONCRETO</v>
          </cell>
          <cell r="F48">
            <v>0</v>
          </cell>
        </row>
        <row r="49">
          <cell r="A49">
            <v>11.1</v>
          </cell>
          <cell r="B49" t="str">
            <v xml:space="preserve">Suministro, colocación y terminación de concreto tipo MR-50 para Pavimentos Rígidos. </v>
          </cell>
          <cell r="C49" t="str">
            <v>M3</v>
          </cell>
          <cell r="D49">
            <v>4455</v>
          </cell>
          <cell r="E49">
            <v>289352</v>
          </cell>
          <cell r="F49">
            <v>289352</v>
          </cell>
        </row>
        <row r="50">
          <cell r="A50">
            <v>11.2</v>
          </cell>
          <cell r="B50" t="str">
            <v>Suministro, colocación y terminación de concreto tipo Relleno Fluido f´c= 30 Kg/cm2</v>
          </cell>
          <cell r="C50" t="str">
            <v>M3</v>
          </cell>
          <cell r="D50">
            <v>6627</v>
          </cell>
          <cell r="E50">
            <v>72214</v>
          </cell>
          <cell r="F50">
            <v>72214</v>
          </cell>
        </row>
        <row r="51">
          <cell r="A51">
            <v>11.3</v>
          </cell>
          <cell r="B51" t="str">
            <v>Suministro, colocación y terminación de concreto tipo WHITETOPPING para Pavimentos Rígidos. Incluye varilla de transferencia de carga y sellante para juntas. MR = 43 Kg/cm2</v>
          </cell>
          <cell r="C51" t="str">
            <v>M3</v>
          </cell>
          <cell r="D51">
            <v>22091</v>
          </cell>
          <cell r="E51">
            <v>281015</v>
          </cell>
          <cell r="F51">
            <v>281015</v>
          </cell>
        </row>
        <row r="52">
          <cell r="A52">
            <v>11.4</v>
          </cell>
          <cell r="B52" t="str">
            <v>Estampado del concreto en toda el área de las intersecciones</v>
          </cell>
          <cell r="C52" t="str">
            <v>M2</v>
          </cell>
          <cell r="D52">
            <v>16520</v>
          </cell>
          <cell r="E52">
            <v>10000</v>
          </cell>
          <cell r="F52">
            <v>10000</v>
          </cell>
        </row>
        <row r="53">
          <cell r="B53" t="str">
            <v xml:space="preserve">SARDINELES ANDENES PISOS </v>
          </cell>
          <cell r="F53">
            <v>0</v>
          </cell>
        </row>
        <row r="54">
          <cell r="A54">
            <v>12.1</v>
          </cell>
          <cell r="B54" t="str">
            <v>Construcción de sardineles T-1. (prefabricados)</v>
          </cell>
          <cell r="C54" t="str">
            <v>ML</v>
          </cell>
          <cell r="D54">
            <v>15916</v>
          </cell>
          <cell r="E54">
            <v>26605</v>
          </cell>
          <cell r="F54">
            <v>26605</v>
          </cell>
        </row>
        <row r="55">
          <cell r="A55">
            <v>12.2</v>
          </cell>
          <cell r="B55" t="str">
            <v>Construcción de sardineles T-2. Fundidos en sitio</v>
          </cell>
          <cell r="C55" t="str">
            <v>ML</v>
          </cell>
          <cell r="D55">
            <v>32500</v>
          </cell>
          <cell r="E55">
            <v>20130</v>
          </cell>
          <cell r="F55">
            <v>20130</v>
          </cell>
        </row>
        <row r="56">
          <cell r="A56">
            <v>12.3</v>
          </cell>
          <cell r="B56" t="str">
            <v>Construcción de sardineles T-3. Fundidos en sitio</v>
          </cell>
          <cell r="C56" t="str">
            <v>M3</v>
          </cell>
          <cell r="D56">
            <v>1252</v>
          </cell>
          <cell r="E56">
            <v>20130</v>
          </cell>
          <cell r="F56">
            <v>20130</v>
          </cell>
        </row>
        <row r="57">
          <cell r="A57">
            <v>12.4</v>
          </cell>
          <cell r="B57" t="str">
            <v>Construcción de Piso en placas prefabricadas de  0,40  X  0,40 m., según la cartilla del Espacio Público. Incluye relleno, compactación, nivelación e instalación de las placas.</v>
          </cell>
          <cell r="C57" t="str">
            <v>M2</v>
          </cell>
          <cell r="D57">
            <v>2750</v>
          </cell>
          <cell r="E57">
            <v>41710</v>
          </cell>
          <cell r="F57">
            <v>41710</v>
          </cell>
        </row>
        <row r="58">
          <cell r="B58" t="str">
            <v xml:space="preserve">OBRAS DE ALCANTARILLADO </v>
          </cell>
          <cell r="F58">
            <v>0</v>
          </cell>
        </row>
        <row r="59">
          <cell r="A59" t="str">
            <v xml:space="preserve"> </v>
          </cell>
          <cell r="B59" t="str">
            <v>a- Suministro y colocación de tubería de concreto sin refuerzo Clase 1. Incluye el valor de la tubería; colocación y calafateo para cada uno de los siguientes diámetros.</v>
          </cell>
          <cell r="F59">
            <v>0</v>
          </cell>
        </row>
        <row r="60">
          <cell r="A60">
            <v>13.1</v>
          </cell>
          <cell r="B60" t="str">
            <v>a-1 Diámetro 8"</v>
          </cell>
          <cell r="C60" t="str">
            <v>ML.</v>
          </cell>
          <cell r="D60">
            <v>114</v>
          </cell>
          <cell r="E60">
            <v>19179</v>
          </cell>
          <cell r="F60">
            <v>19179</v>
          </cell>
        </row>
        <row r="61">
          <cell r="A61">
            <v>13.2</v>
          </cell>
          <cell r="B61" t="str">
            <v>a-2 Diámetro 10"</v>
          </cell>
          <cell r="C61" t="str">
            <v>ML.</v>
          </cell>
          <cell r="D61">
            <v>138</v>
          </cell>
          <cell r="E61">
            <v>23731</v>
          </cell>
          <cell r="F61">
            <v>23731</v>
          </cell>
        </row>
        <row r="62">
          <cell r="A62">
            <v>13.3</v>
          </cell>
          <cell r="B62" t="str">
            <v>a-3 Diámetro 12"</v>
          </cell>
          <cell r="C62" t="str">
            <v xml:space="preserve"> ML.</v>
          </cell>
          <cell r="D62">
            <v>2126</v>
          </cell>
          <cell r="E62">
            <v>28716</v>
          </cell>
          <cell r="F62">
            <v>28716</v>
          </cell>
        </row>
        <row r="63">
          <cell r="A63">
            <v>13.4</v>
          </cell>
          <cell r="B63" t="str">
            <v>a-4 Diámetro 14"</v>
          </cell>
          <cell r="C63" t="str">
            <v>ML.</v>
          </cell>
          <cell r="D63">
            <v>160</v>
          </cell>
          <cell r="E63">
            <v>34327</v>
          </cell>
          <cell r="F63">
            <v>34327</v>
          </cell>
        </row>
        <row r="64">
          <cell r="A64">
            <v>13.5</v>
          </cell>
          <cell r="B64" t="str">
            <v>a-5 Diámetro 16"</v>
          </cell>
          <cell r="C64" t="str">
            <v xml:space="preserve"> ML.</v>
          </cell>
          <cell r="D64">
            <v>168</v>
          </cell>
          <cell r="E64">
            <v>42923</v>
          </cell>
          <cell r="F64">
            <v>42923</v>
          </cell>
        </row>
        <row r="65">
          <cell r="A65">
            <v>13.6</v>
          </cell>
          <cell r="B65" t="str">
            <v>a-6 Diámetro 18"</v>
          </cell>
          <cell r="C65" t="str">
            <v xml:space="preserve"> ML.</v>
          </cell>
          <cell r="D65">
            <v>150</v>
          </cell>
          <cell r="E65">
            <v>55594</v>
          </cell>
          <cell r="F65">
            <v>55594</v>
          </cell>
        </row>
        <row r="66">
          <cell r="A66">
            <v>13.7</v>
          </cell>
          <cell r="B66" t="str">
            <v>a-7 Diámetro 20"</v>
          </cell>
          <cell r="C66" t="str">
            <v xml:space="preserve"> ML.</v>
          </cell>
          <cell r="D66">
            <v>90</v>
          </cell>
          <cell r="E66">
            <v>70347</v>
          </cell>
          <cell r="F66">
            <v>70347</v>
          </cell>
        </row>
        <row r="67">
          <cell r="B67" t="str">
            <v xml:space="preserve">b- Construcción de sumideros de entrada lateral, de acuerdo con  las normas y diseños de la E.A.A.B. </v>
          </cell>
        </row>
        <row r="68">
          <cell r="A68">
            <v>13.8</v>
          </cell>
          <cell r="B68" t="str">
            <v xml:space="preserve">  b-1 Sumidero SL 250</v>
          </cell>
          <cell r="C68" t="str">
            <v>UN</v>
          </cell>
          <cell r="D68">
            <v>106</v>
          </cell>
          <cell r="E68">
            <v>962244</v>
          </cell>
          <cell r="F68">
            <v>962244</v>
          </cell>
        </row>
        <row r="69">
          <cell r="A69">
            <v>13.9</v>
          </cell>
          <cell r="B69" t="str">
            <v xml:space="preserve">  b-2 Sumidero SL 150</v>
          </cell>
          <cell r="C69" t="str">
            <v>UN</v>
          </cell>
          <cell r="D69">
            <v>283</v>
          </cell>
          <cell r="E69">
            <v>674283</v>
          </cell>
          <cell r="F69">
            <v>674283</v>
          </cell>
        </row>
        <row r="70">
          <cell r="A70" t="str">
            <v>13.10.</v>
          </cell>
          <cell r="B70" t="str">
            <v xml:space="preserve">  b-3 Sumidero SL 250 ESPECIAL</v>
          </cell>
          <cell r="C70" t="str">
            <v>UN</v>
          </cell>
          <cell r="D70">
            <v>106</v>
          </cell>
          <cell r="E70">
            <v>962244</v>
          </cell>
          <cell r="F70">
            <v>962244</v>
          </cell>
        </row>
        <row r="71">
          <cell r="B71" t="str">
            <v>c- Construcción de pozos de inspección de acuerdo con las normas y diseños de la EAAB.; incluye marco y tapa.</v>
          </cell>
        </row>
        <row r="72">
          <cell r="A72">
            <v>13.11</v>
          </cell>
          <cell r="B72" t="str">
            <v xml:space="preserve">c-1 Pozo </v>
          </cell>
          <cell r="C72" t="str">
            <v>UN</v>
          </cell>
          <cell r="D72">
            <v>14</v>
          </cell>
          <cell r="E72">
            <v>452000</v>
          </cell>
          <cell r="F72">
            <v>452000</v>
          </cell>
        </row>
        <row r="73">
          <cell r="B73" t="str">
            <v>d - Construcción de conos de reducción para pozos (Incluye aro y tapa)</v>
          </cell>
        </row>
        <row r="74">
          <cell r="A74">
            <v>13.12</v>
          </cell>
          <cell r="B74" t="str">
            <v>d-1 Altura 0,4 m.</v>
          </cell>
          <cell r="C74" t="str">
            <v>UN</v>
          </cell>
          <cell r="D74">
            <v>30</v>
          </cell>
          <cell r="E74">
            <v>189230</v>
          </cell>
          <cell r="F74">
            <v>189230</v>
          </cell>
        </row>
        <row r="75">
          <cell r="A75">
            <v>13.13</v>
          </cell>
          <cell r="B75" t="str">
            <v>d-2 Altura 0,8 m.</v>
          </cell>
          <cell r="C75" t="str">
            <v>UN</v>
          </cell>
          <cell r="D75">
            <v>26</v>
          </cell>
          <cell r="E75">
            <v>232069</v>
          </cell>
          <cell r="F75">
            <v>232069</v>
          </cell>
        </row>
        <row r="76">
          <cell r="A76">
            <v>13.14</v>
          </cell>
          <cell r="B76" t="str">
            <v>e - Suministro e instalación de aros y tapas para cámaras</v>
          </cell>
          <cell r="C76" t="str">
            <v>UN</v>
          </cell>
          <cell r="D76">
            <v>4</v>
          </cell>
          <cell r="E76">
            <v>70000</v>
          </cell>
          <cell r="F76">
            <v>70000</v>
          </cell>
        </row>
        <row r="77">
          <cell r="A77">
            <v>13.15</v>
          </cell>
          <cell r="B77" t="str">
            <v>f - Construcción de bases y cañuelas para pozos</v>
          </cell>
          <cell r="C77" t="str">
            <v>UN</v>
          </cell>
          <cell r="D77">
            <v>46</v>
          </cell>
          <cell r="E77">
            <v>172445</v>
          </cell>
          <cell r="F77">
            <v>172445</v>
          </cell>
        </row>
        <row r="78">
          <cell r="A78">
            <v>13.16</v>
          </cell>
          <cell r="B78" t="str">
            <v>g - Localización y nivelación de pozos existentes hasta la cota rasante</v>
          </cell>
          <cell r="C78" t="str">
            <v>UN</v>
          </cell>
          <cell r="D78">
            <v>269</v>
          </cell>
          <cell r="E78">
            <v>175377</v>
          </cell>
          <cell r="F78">
            <v>175377</v>
          </cell>
        </row>
        <row r="79">
          <cell r="A79">
            <v>13.17</v>
          </cell>
          <cell r="B79" t="str">
            <v>h - Recalce de sumideros (verticales y horizontales)</v>
          </cell>
          <cell r="C79" t="str">
            <v>UN</v>
          </cell>
          <cell r="D79">
            <v>197</v>
          </cell>
          <cell r="E79">
            <v>344578</v>
          </cell>
          <cell r="F79">
            <v>344578</v>
          </cell>
        </row>
        <row r="80">
          <cell r="A80">
            <v>13.18</v>
          </cell>
          <cell r="B80" t="str">
            <v>i - Traslado de sumideros (verticales y horizontales; Aprox 5 mt)</v>
          </cell>
          <cell r="C80" t="str">
            <v>UN</v>
          </cell>
          <cell r="D80">
            <v>76</v>
          </cell>
          <cell r="E80">
            <v>52750</v>
          </cell>
          <cell r="F80">
            <v>52750</v>
          </cell>
        </row>
        <row r="81">
          <cell r="A81">
            <v>13.19</v>
          </cell>
          <cell r="B81" t="str">
            <v xml:space="preserve">j - Limpieza de sumideros </v>
          </cell>
          <cell r="C81" t="str">
            <v>UN</v>
          </cell>
          <cell r="D81">
            <v>273</v>
          </cell>
          <cell r="E81">
            <v>65375</v>
          </cell>
          <cell r="F81">
            <v>65375</v>
          </cell>
        </row>
        <row r="82">
          <cell r="B82" t="str">
            <v xml:space="preserve">OBRAS PARA RED DE ACUEDUCTO </v>
          </cell>
        </row>
        <row r="83">
          <cell r="B83" t="str">
            <v>Suministro y colocación de tuberías PVC</v>
          </cell>
        </row>
        <row r="84">
          <cell r="A84">
            <v>14.1</v>
          </cell>
          <cell r="B84" t="str">
            <v xml:space="preserve">a - Diámetro = 2" </v>
          </cell>
          <cell r="C84" t="str">
            <v>ML</v>
          </cell>
          <cell r="D84">
            <v>8</v>
          </cell>
          <cell r="E84">
            <v>6190</v>
          </cell>
          <cell r="F84">
            <v>6190</v>
          </cell>
        </row>
        <row r="85">
          <cell r="A85">
            <v>14.2</v>
          </cell>
          <cell r="B85" t="str">
            <v>b - Diámetro = 3"</v>
          </cell>
          <cell r="C85" t="str">
            <v>ML</v>
          </cell>
          <cell r="D85">
            <v>10</v>
          </cell>
          <cell r="E85">
            <v>11863</v>
          </cell>
          <cell r="F85">
            <v>11863</v>
          </cell>
        </row>
        <row r="86">
          <cell r="A86">
            <v>14.3</v>
          </cell>
          <cell r="B86" t="str">
            <v>c - Diámetro = 4"</v>
          </cell>
          <cell r="C86" t="str">
            <v>ML</v>
          </cell>
          <cell r="D86">
            <v>380</v>
          </cell>
          <cell r="E86">
            <v>19164</v>
          </cell>
          <cell r="F86">
            <v>19164</v>
          </cell>
        </row>
        <row r="87">
          <cell r="A87">
            <v>14.4</v>
          </cell>
          <cell r="B87" t="str">
            <v>d - Diámetro = 6"</v>
          </cell>
          <cell r="C87" t="str">
            <v>ML</v>
          </cell>
          <cell r="D87">
            <v>3780</v>
          </cell>
          <cell r="E87">
            <v>40677</v>
          </cell>
          <cell r="F87">
            <v>40677</v>
          </cell>
        </row>
        <row r="88">
          <cell r="A88">
            <v>14.5</v>
          </cell>
          <cell r="B88" t="str">
            <v>e - Diámetro = 8"</v>
          </cell>
          <cell r="C88" t="str">
            <v>ML</v>
          </cell>
          <cell r="D88">
            <v>804</v>
          </cell>
          <cell r="E88">
            <v>68327</v>
          </cell>
          <cell r="F88">
            <v>68327</v>
          </cell>
        </row>
        <row r="89">
          <cell r="A89">
            <v>14.6</v>
          </cell>
          <cell r="B89" t="str">
            <v>f - Diámetro = 12"</v>
          </cell>
          <cell r="C89" t="str">
            <v>ML</v>
          </cell>
          <cell r="D89">
            <v>1360</v>
          </cell>
          <cell r="E89">
            <v>145339</v>
          </cell>
          <cell r="F89">
            <v>145339</v>
          </cell>
        </row>
        <row r="90">
          <cell r="A90">
            <v>14.7</v>
          </cell>
          <cell r="B90" t="str">
            <v>g - Cárcamos para protección de redes de Acueducto de 0,90 m.</v>
          </cell>
          <cell r="C90" t="str">
            <v>ML</v>
          </cell>
          <cell r="D90">
            <v>396</v>
          </cell>
          <cell r="E90">
            <v>185940</v>
          </cell>
          <cell r="F90">
            <v>185940</v>
          </cell>
        </row>
        <row r="91">
          <cell r="B91" t="str">
            <v>Suministro y colocación de accesorios de los siguientes tipos:</v>
          </cell>
        </row>
        <row r="92">
          <cell r="B92" t="str">
            <v>a - Codos 11 1/4</v>
          </cell>
          <cell r="C92" t="str">
            <v xml:space="preserve"> </v>
          </cell>
          <cell r="D92" t="str">
            <v xml:space="preserve"> </v>
          </cell>
        </row>
        <row r="93">
          <cell r="A93">
            <v>14.8</v>
          </cell>
          <cell r="B93" t="str">
            <v>a1 - Diámetro = 2"</v>
          </cell>
          <cell r="C93" t="str">
            <v>UN</v>
          </cell>
          <cell r="D93">
            <v>2</v>
          </cell>
          <cell r="E93">
            <v>5250</v>
          </cell>
          <cell r="F93">
            <v>5250</v>
          </cell>
        </row>
        <row r="94">
          <cell r="A94">
            <v>14.9</v>
          </cell>
          <cell r="B94" t="str">
            <v>a2 - Diámetro = 3"</v>
          </cell>
          <cell r="C94" t="str">
            <v>UN</v>
          </cell>
          <cell r="D94">
            <v>2</v>
          </cell>
          <cell r="E94">
            <v>9852</v>
          </cell>
          <cell r="F94">
            <v>9852</v>
          </cell>
        </row>
        <row r="95">
          <cell r="A95" t="str">
            <v>14.10.</v>
          </cell>
          <cell r="B95" t="str">
            <v>a3 - Diámetro = 4"</v>
          </cell>
          <cell r="C95" t="str">
            <v>UN</v>
          </cell>
          <cell r="D95">
            <v>2</v>
          </cell>
          <cell r="E95">
            <v>14250</v>
          </cell>
          <cell r="F95">
            <v>14250</v>
          </cell>
        </row>
        <row r="96">
          <cell r="A96">
            <v>14.11</v>
          </cell>
          <cell r="B96" t="str">
            <v>a4 - Diámetro = 6"</v>
          </cell>
          <cell r="C96" t="str">
            <v>UN</v>
          </cell>
          <cell r="D96">
            <v>2</v>
          </cell>
          <cell r="E96">
            <v>22510</v>
          </cell>
          <cell r="F96">
            <v>22510</v>
          </cell>
        </row>
        <row r="97">
          <cell r="A97">
            <v>14.12</v>
          </cell>
          <cell r="B97" t="str">
            <v>a5 - Diámetro = 8"</v>
          </cell>
          <cell r="C97" t="str">
            <v>UN</v>
          </cell>
          <cell r="D97">
            <v>2</v>
          </cell>
          <cell r="E97">
            <v>82690</v>
          </cell>
          <cell r="F97">
            <v>82690</v>
          </cell>
        </row>
        <row r="98">
          <cell r="A98">
            <v>14.13</v>
          </cell>
          <cell r="B98" t="str">
            <v>a6 - Diámetro = 12"</v>
          </cell>
          <cell r="C98" t="str">
            <v>UN</v>
          </cell>
          <cell r="D98">
            <v>2</v>
          </cell>
          <cell r="E98">
            <v>112562</v>
          </cell>
          <cell r="F98">
            <v>112562</v>
          </cell>
        </row>
        <row r="99">
          <cell r="B99" t="str">
            <v xml:space="preserve"> b - Codos de 22 1/2</v>
          </cell>
          <cell r="F99">
            <v>0</v>
          </cell>
        </row>
        <row r="100">
          <cell r="A100">
            <v>14.14</v>
          </cell>
          <cell r="B100" t="str">
            <v>b1 - Diámetro = 2"</v>
          </cell>
          <cell r="C100" t="str">
            <v>UN</v>
          </cell>
          <cell r="D100">
            <v>2</v>
          </cell>
          <cell r="E100">
            <v>5250</v>
          </cell>
          <cell r="F100">
            <v>5250</v>
          </cell>
        </row>
        <row r="101">
          <cell r="A101">
            <v>14.15</v>
          </cell>
          <cell r="B101" t="str">
            <v>b2 - Diámetro = 3"</v>
          </cell>
          <cell r="C101" t="str">
            <v>UN</v>
          </cell>
          <cell r="D101">
            <v>2</v>
          </cell>
          <cell r="E101">
            <v>9852</v>
          </cell>
          <cell r="F101">
            <v>9852</v>
          </cell>
        </row>
        <row r="102">
          <cell r="A102">
            <v>14.16</v>
          </cell>
          <cell r="B102" t="str">
            <v>b3 - Diámetro = 4"</v>
          </cell>
          <cell r="C102" t="str">
            <v>UN</v>
          </cell>
          <cell r="D102">
            <v>2</v>
          </cell>
          <cell r="E102">
            <v>14250</v>
          </cell>
          <cell r="F102">
            <v>14250</v>
          </cell>
        </row>
        <row r="103">
          <cell r="A103">
            <v>14.17</v>
          </cell>
          <cell r="B103" t="str">
            <v>b4 - Diámetro = 6"</v>
          </cell>
          <cell r="C103" t="str">
            <v>UN</v>
          </cell>
          <cell r="D103">
            <v>2</v>
          </cell>
          <cell r="E103">
            <v>52320</v>
          </cell>
          <cell r="F103">
            <v>52320</v>
          </cell>
        </row>
        <row r="104">
          <cell r="A104">
            <v>14.18</v>
          </cell>
          <cell r="B104" t="str">
            <v>b5 - Diámetro = 8"</v>
          </cell>
          <cell r="C104" t="str">
            <v>UN</v>
          </cell>
          <cell r="D104">
            <v>2</v>
          </cell>
          <cell r="E104">
            <v>75250</v>
          </cell>
          <cell r="F104">
            <v>75250</v>
          </cell>
        </row>
        <row r="105">
          <cell r="A105">
            <v>14.19</v>
          </cell>
          <cell r="B105" t="str">
            <v>b6 - Diámetro = 12"</v>
          </cell>
          <cell r="C105" t="str">
            <v>UN</v>
          </cell>
          <cell r="D105">
            <v>2</v>
          </cell>
          <cell r="E105">
            <v>210432</v>
          </cell>
          <cell r="F105">
            <v>210432</v>
          </cell>
        </row>
        <row r="106">
          <cell r="B106" t="str">
            <v>c - Codos de 45</v>
          </cell>
          <cell r="F106">
            <v>0</v>
          </cell>
        </row>
        <row r="107">
          <cell r="A107" t="str">
            <v>14.20.</v>
          </cell>
          <cell r="B107" t="str">
            <v>c1 - Diámetro = 2"</v>
          </cell>
          <cell r="C107" t="str">
            <v>UN</v>
          </cell>
          <cell r="D107">
            <v>6</v>
          </cell>
          <cell r="E107">
            <v>5250</v>
          </cell>
          <cell r="F107">
            <v>5250</v>
          </cell>
        </row>
        <row r="108">
          <cell r="A108">
            <v>14.21</v>
          </cell>
          <cell r="B108" t="str">
            <v>c2 - Diámetro = 3"</v>
          </cell>
          <cell r="C108" t="str">
            <v>UN</v>
          </cell>
          <cell r="D108">
            <v>10</v>
          </cell>
          <cell r="E108">
            <v>16520</v>
          </cell>
          <cell r="F108">
            <v>16520</v>
          </cell>
        </row>
        <row r="109">
          <cell r="A109">
            <v>14.22</v>
          </cell>
          <cell r="B109" t="str">
            <v>c3 - Diámetro = 4"</v>
          </cell>
          <cell r="C109" t="str">
            <v>UN</v>
          </cell>
          <cell r="D109">
            <v>36</v>
          </cell>
          <cell r="E109">
            <v>23100</v>
          </cell>
          <cell r="F109">
            <v>23100</v>
          </cell>
        </row>
        <row r="110">
          <cell r="A110">
            <v>14.23</v>
          </cell>
          <cell r="B110" t="str">
            <v>c4 - Diámetro = 6"</v>
          </cell>
          <cell r="C110" t="str">
            <v>UN</v>
          </cell>
          <cell r="D110">
            <v>30</v>
          </cell>
          <cell r="E110">
            <v>30250</v>
          </cell>
          <cell r="F110">
            <v>30250</v>
          </cell>
        </row>
        <row r="111">
          <cell r="A111">
            <v>14.24</v>
          </cell>
          <cell r="B111" t="str">
            <v>c5 - Diámetro = 8"</v>
          </cell>
          <cell r="C111" t="str">
            <v>UN</v>
          </cell>
          <cell r="D111">
            <v>4</v>
          </cell>
          <cell r="E111">
            <v>34120</v>
          </cell>
          <cell r="F111">
            <v>34120</v>
          </cell>
        </row>
        <row r="112">
          <cell r="A112">
            <v>14.25</v>
          </cell>
          <cell r="B112" t="str">
            <v>c6 - Diámetro = 12"</v>
          </cell>
          <cell r="C112" t="str">
            <v>UN</v>
          </cell>
          <cell r="D112">
            <v>6</v>
          </cell>
          <cell r="E112">
            <v>45230</v>
          </cell>
          <cell r="F112">
            <v>45230</v>
          </cell>
        </row>
        <row r="113">
          <cell r="B113" t="str">
            <v>d - Codos de 90</v>
          </cell>
          <cell r="F113">
            <v>0</v>
          </cell>
        </row>
        <row r="114">
          <cell r="A114">
            <v>14.26</v>
          </cell>
          <cell r="B114" t="str">
            <v>d1 - Diámetro = 2"</v>
          </cell>
          <cell r="C114" t="str">
            <v>UN</v>
          </cell>
          <cell r="D114">
            <v>2</v>
          </cell>
          <cell r="E114">
            <v>39070</v>
          </cell>
          <cell r="F114">
            <v>39070</v>
          </cell>
        </row>
        <row r="115">
          <cell r="A115">
            <v>14.27</v>
          </cell>
          <cell r="B115" t="str">
            <v>d2 - Diámetro = 3"</v>
          </cell>
          <cell r="C115" t="str">
            <v>UN</v>
          </cell>
          <cell r="D115">
            <v>2</v>
          </cell>
          <cell r="E115">
            <v>58224</v>
          </cell>
          <cell r="F115">
            <v>58224</v>
          </cell>
        </row>
        <row r="116">
          <cell r="A116">
            <v>14.28</v>
          </cell>
          <cell r="B116" t="str">
            <v>d3 - Diámetro = 4"</v>
          </cell>
          <cell r="C116" t="str">
            <v>UN</v>
          </cell>
          <cell r="D116">
            <v>2</v>
          </cell>
          <cell r="E116">
            <v>85697</v>
          </cell>
          <cell r="F116">
            <v>85697</v>
          </cell>
        </row>
        <row r="117">
          <cell r="A117">
            <v>14.29</v>
          </cell>
          <cell r="B117" t="str">
            <v>d4 - Diámetro = 6"</v>
          </cell>
          <cell r="C117" t="str">
            <v>UN</v>
          </cell>
          <cell r="D117">
            <v>3</v>
          </cell>
          <cell r="E117">
            <v>191083</v>
          </cell>
          <cell r="F117">
            <v>191083</v>
          </cell>
        </row>
        <row r="118">
          <cell r="A118" t="str">
            <v>14.30.</v>
          </cell>
          <cell r="B118" t="str">
            <v>d5 - Diámetro = 8"</v>
          </cell>
          <cell r="C118" t="str">
            <v>UN</v>
          </cell>
          <cell r="D118">
            <v>2</v>
          </cell>
          <cell r="E118">
            <v>427558</v>
          </cell>
          <cell r="F118">
            <v>427558</v>
          </cell>
        </row>
        <row r="119">
          <cell r="A119">
            <v>14.31</v>
          </cell>
          <cell r="B119" t="str">
            <v>d6 - Diámetro = 12"</v>
          </cell>
          <cell r="C119" t="str">
            <v>UN</v>
          </cell>
          <cell r="D119">
            <v>2</v>
          </cell>
          <cell r="E119">
            <v>945852</v>
          </cell>
          <cell r="F119">
            <v>945852</v>
          </cell>
        </row>
        <row r="120">
          <cell r="A120">
            <v>14.32</v>
          </cell>
          <cell r="B120" t="str">
            <v>Empates para tubería tipo A Diámetro = 12" X 6"</v>
          </cell>
          <cell r="C120" t="str">
            <v>UN</v>
          </cell>
          <cell r="D120">
            <v>1</v>
          </cell>
          <cell r="E120">
            <v>4950</v>
          </cell>
          <cell r="F120">
            <v>4950</v>
          </cell>
        </row>
        <row r="121">
          <cell r="A121">
            <v>14.33</v>
          </cell>
          <cell r="B121" t="str">
            <v>Empates para tubería tipo B Diámetro = 3"</v>
          </cell>
          <cell r="C121" t="str">
            <v>UN</v>
          </cell>
          <cell r="D121">
            <v>3</v>
          </cell>
          <cell r="E121">
            <v>4950</v>
          </cell>
          <cell r="F121">
            <v>4950</v>
          </cell>
        </row>
        <row r="122">
          <cell r="A122">
            <v>14.34</v>
          </cell>
          <cell r="B122" t="str">
            <v>Empates para tubería tipo B Diámetro = 4"</v>
          </cell>
          <cell r="C122" t="str">
            <v>UN</v>
          </cell>
          <cell r="D122">
            <v>3</v>
          </cell>
          <cell r="E122">
            <v>4950</v>
          </cell>
          <cell r="F122">
            <v>4950</v>
          </cell>
        </row>
        <row r="123">
          <cell r="A123">
            <v>14.35</v>
          </cell>
          <cell r="B123" t="str">
            <v>Empates para tubería tipo B Diámetro = 6"</v>
          </cell>
          <cell r="C123" t="str">
            <v>UN</v>
          </cell>
          <cell r="D123">
            <v>2</v>
          </cell>
          <cell r="E123">
            <v>4950</v>
          </cell>
          <cell r="F123">
            <v>4950</v>
          </cell>
        </row>
        <row r="124">
          <cell r="A124">
            <v>14.36</v>
          </cell>
          <cell r="B124" t="str">
            <v>Empates para tubería tipo B Diámetro = 8"</v>
          </cell>
          <cell r="C124" t="str">
            <v>UN</v>
          </cell>
          <cell r="D124">
            <v>2</v>
          </cell>
          <cell r="E124">
            <v>4950</v>
          </cell>
          <cell r="F124">
            <v>4950</v>
          </cell>
        </row>
        <row r="125">
          <cell r="A125">
            <v>14.37</v>
          </cell>
          <cell r="B125" t="str">
            <v>Empates para tubería tipo E Diámetro = 4"</v>
          </cell>
          <cell r="C125" t="str">
            <v>UN</v>
          </cell>
          <cell r="D125">
            <v>1</v>
          </cell>
          <cell r="E125">
            <v>4950</v>
          </cell>
          <cell r="F125">
            <v>4950</v>
          </cell>
        </row>
        <row r="126">
          <cell r="A126">
            <v>14.38</v>
          </cell>
          <cell r="B126" t="str">
            <v>Empates para tubería tipo E Diámetro = 6"</v>
          </cell>
          <cell r="C126" t="str">
            <v>UN</v>
          </cell>
          <cell r="D126">
            <v>1</v>
          </cell>
          <cell r="E126">
            <v>4950</v>
          </cell>
          <cell r="F126">
            <v>4950</v>
          </cell>
        </row>
        <row r="127">
          <cell r="A127">
            <v>14.39</v>
          </cell>
          <cell r="B127" t="str">
            <v>Empates para tubería tipo E Diámetro = 8"</v>
          </cell>
          <cell r="C127" t="str">
            <v>UN</v>
          </cell>
          <cell r="D127">
            <v>1</v>
          </cell>
          <cell r="E127">
            <v>4950</v>
          </cell>
          <cell r="F127">
            <v>4950</v>
          </cell>
        </row>
        <row r="128">
          <cell r="A128" t="str">
            <v>14.40.</v>
          </cell>
          <cell r="B128" t="str">
            <v>Empates para tubería tipo E Diámetro = 8" X 12"</v>
          </cell>
          <cell r="C128" t="str">
            <v>UN</v>
          </cell>
          <cell r="D128">
            <v>1</v>
          </cell>
          <cell r="E128">
            <v>4950</v>
          </cell>
          <cell r="F128">
            <v>4950</v>
          </cell>
        </row>
        <row r="129">
          <cell r="A129">
            <v>14.41</v>
          </cell>
          <cell r="B129" t="str">
            <v>Empates para tubería tipo E Diámetro = 12"</v>
          </cell>
          <cell r="C129" t="str">
            <v>UN</v>
          </cell>
          <cell r="D129">
            <v>1</v>
          </cell>
          <cell r="E129">
            <v>4950</v>
          </cell>
          <cell r="F129">
            <v>4950</v>
          </cell>
        </row>
        <row r="130">
          <cell r="A130">
            <v>14.42</v>
          </cell>
          <cell r="B130" t="str">
            <v>Empates para tubería tipo E Diámetro = 12" X 6"</v>
          </cell>
          <cell r="C130" t="str">
            <v>UN</v>
          </cell>
          <cell r="D130">
            <v>1</v>
          </cell>
          <cell r="E130">
            <v>4950</v>
          </cell>
          <cell r="F130">
            <v>4950</v>
          </cell>
        </row>
        <row r="131">
          <cell r="A131">
            <v>14.43</v>
          </cell>
          <cell r="B131" t="str">
            <v>Empates para tubería tipo F Diámetro = 3"</v>
          </cell>
          <cell r="C131" t="str">
            <v>UN</v>
          </cell>
          <cell r="D131">
            <v>4</v>
          </cell>
          <cell r="E131">
            <v>4950</v>
          </cell>
          <cell r="F131">
            <v>4950</v>
          </cell>
        </row>
        <row r="132">
          <cell r="A132">
            <v>14.44</v>
          </cell>
          <cell r="B132" t="str">
            <v>Empates para tubería tipo F Diámetro = 4"</v>
          </cell>
          <cell r="C132" t="str">
            <v>UN</v>
          </cell>
          <cell r="D132">
            <v>4</v>
          </cell>
          <cell r="E132">
            <v>4950</v>
          </cell>
          <cell r="F132">
            <v>4950</v>
          </cell>
        </row>
        <row r="133">
          <cell r="A133">
            <v>14.45</v>
          </cell>
          <cell r="B133" t="str">
            <v>Empates para tubería tipo F Diámetro = 6"</v>
          </cell>
          <cell r="C133" t="str">
            <v>UN</v>
          </cell>
          <cell r="D133">
            <v>4</v>
          </cell>
          <cell r="E133">
            <v>4950</v>
          </cell>
          <cell r="F133">
            <v>4950</v>
          </cell>
        </row>
        <row r="134">
          <cell r="A134">
            <v>14.46</v>
          </cell>
          <cell r="B134" t="str">
            <v>Empates para tubería tipo F Diámetro = 8"</v>
          </cell>
          <cell r="C134" t="str">
            <v>UN</v>
          </cell>
          <cell r="D134">
            <v>2</v>
          </cell>
          <cell r="E134">
            <v>4950</v>
          </cell>
          <cell r="F134">
            <v>4950</v>
          </cell>
        </row>
        <row r="135">
          <cell r="A135">
            <v>14.47</v>
          </cell>
          <cell r="B135" t="str">
            <v>Empates para tubería tipo F Diámetro = 12"</v>
          </cell>
          <cell r="C135" t="str">
            <v>UN</v>
          </cell>
          <cell r="D135">
            <v>2</v>
          </cell>
          <cell r="E135">
            <v>4950</v>
          </cell>
          <cell r="F135">
            <v>4950</v>
          </cell>
        </row>
        <row r="136">
          <cell r="A136">
            <v>14.48</v>
          </cell>
          <cell r="B136" t="str">
            <v>Empates para tubería tipo F Diámetro = 12" X 6"</v>
          </cell>
          <cell r="C136" t="str">
            <v>UN</v>
          </cell>
          <cell r="D136">
            <v>1</v>
          </cell>
          <cell r="E136">
            <v>206200</v>
          </cell>
          <cell r="F136">
            <v>206200</v>
          </cell>
        </row>
        <row r="137">
          <cell r="A137">
            <v>14.49</v>
          </cell>
          <cell r="B137" t="str">
            <v>Empates para tubería tipo I Diámetro 4"</v>
          </cell>
          <cell r="C137" t="str">
            <v>UN</v>
          </cell>
          <cell r="D137">
            <v>1</v>
          </cell>
          <cell r="E137">
            <v>4950</v>
          </cell>
          <cell r="F137">
            <v>4950</v>
          </cell>
        </row>
        <row r="138">
          <cell r="A138" t="str">
            <v>14.50.</v>
          </cell>
          <cell r="B138" t="str">
            <v>Empates para tubería tipo I* Diámetro = 3"</v>
          </cell>
          <cell r="C138" t="str">
            <v>UN</v>
          </cell>
          <cell r="D138">
            <v>1</v>
          </cell>
          <cell r="E138">
            <v>4950</v>
          </cell>
          <cell r="F138">
            <v>4950</v>
          </cell>
        </row>
        <row r="139">
          <cell r="A139">
            <v>14.51</v>
          </cell>
          <cell r="B139" t="str">
            <v>Empates para tubería tipo I* Diámetro = 4"</v>
          </cell>
          <cell r="C139" t="str">
            <v>UN</v>
          </cell>
          <cell r="D139">
            <v>1</v>
          </cell>
          <cell r="E139">
            <v>4950</v>
          </cell>
          <cell r="F139">
            <v>4950</v>
          </cell>
        </row>
        <row r="140">
          <cell r="A140">
            <v>14.52</v>
          </cell>
          <cell r="B140" t="str">
            <v>Empates para tubería tipo I* Diámetro = 6"</v>
          </cell>
          <cell r="C140" t="str">
            <v>UN</v>
          </cell>
          <cell r="D140">
            <v>3</v>
          </cell>
          <cell r="E140">
            <v>4950</v>
          </cell>
          <cell r="F140">
            <v>4950</v>
          </cell>
        </row>
        <row r="141">
          <cell r="A141">
            <v>14.53</v>
          </cell>
          <cell r="B141" t="str">
            <v>Empates para tubería tipo J* Diámetro = 2"</v>
          </cell>
          <cell r="C141" t="str">
            <v>UN</v>
          </cell>
          <cell r="D141">
            <v>4</v>
          </cell>
          <cell r="E141">
            <v>4950</v>
          </cell>
          <cell r="F141">
            <v>4950</v>
          </cell>
        </row>
        <row r="142">
          <cell r="A142">
            <v>14.54</v>
          </cell>
          <cell r="B142" t="str">
            <v>Hidrantes de Diámetro = 6"</v>
          </cell>
          <cell r="C142" t="str">
            <v>UN</v>
          </cell>
          <cell r="D142">
            <v>3</v>
          </cell>
          <cell r="E142">
            <v>2462915</v>
          </cell>
          <cell r="F142">
            <v>2462915</v>
          </cell>
        </row>
        <row r="143">
          <cell r="B143" t="str">
            <v>Reducciones HFELPVC</v>
          </cell>
          <cell r="F143">
            <v>0</v>
          </cell>
        </row>
        <row r="144">
          <cell r="A144">
            <v>14.55</v>
          </cell>
          <cell r="B144" t="str">
            <v xml:space="preserve">a - Diámetro = 4" X 2" </v>
          </cell>
          <cell r="C144" t="str">
            <v>UN</v>
          </cell>
          <cell r="D144">
            <v>2</v>
          </cell>
          <cell r="E144">
            <v>11250</v>
          </cell>
          <cell r="F144">
            <v>11250</v>
          </cell>
        </row>
        <row r="145">
          <cell r="A145">
            <v>14.56</v>
          </cell>
          <cell r="B145" t="str">
            <v>b - Diámetro = 4" X 3"</v>
          </cell>
          <cell r="C145" t="str">
            <v>UN</v>
          </cell>
          <cell r="D145">
            <v>4</v>
          </cell>
          <cell r="E145">
            <v>11560</v>
          </cell>
          <cell r="F145">
            <v>11560</v>
          </cell>
        </row>
        <row r="146">
          <cell r="A146">
            <v>14.57</v>
          </cell>
          <cell r="B146" t="str">
            <v>c - Diámetro = 6" X 2"</v>
          </cell>
          <cell r="C146" t="str">
            <v>UN</v>
          </cell>
          <cell r="D146">
            <v>1</v>
          </cell>
          <cell r="E146">
            <v>15620</v>
          </cell>
          <cell r="F146">
            <v>15620</v>
          </cell>
        </row>
        <row r="147">
          <cell r="A147">
            <v>14.58</v>
          </cell>
          <cell r="B147" t="str">
            <v>d - Diámetro = 6" X 3"</v>
          </cell>
          <cell r="C147" t="str">
            <v>UN</v>
          </cell>
          <cell r="D147">
            <v>1</v>
          </cell>
          <cell r="E147">
            <v>15985</v>
          </cell>
          <cell r="F147">
            <v>15985</v>
          </cell>
        </row>
        <row r="148">
          <cell r="A148">
            <v>14.59</v>
          </cell>
          <cell r="B148" t="str">
            <v>e - Diámetro = 6" X 4"</v>
          </cell>
          <cell r="C148" t="str">
            <v>UN</v>
          </cell>
          <cell r="D148">
            <v>2</v>
          </cell>
          <cell r="E148">
            <v>16520</v>
          </cell>
          <cell r="F148">
            <v>16520</v>
          </cell>
        </row>
        <row r="149">
          <cell r="A149" t="str">
            <v>14.60.</v>
          </cell>
          <cell r="B149" t="str">
            <v>f - Diámetro = 8" X 6"</v>
          </cell>
          <cell r="C149" t="str">
            <v>UN</v>
          </cell>
          <cell r="D149">
            <v>2</v>
          </cell>
          <cell r="E149">
            <v>17520</v>
          </cell>
          <cell r="F149">
            <v>17520</v>
          </cell>
        </row>
        <row r="150">
          <cell r="A150">
            <v>14.61</v>
          </cell>
          <cell r="B150" t="str">
            <v>g - Diámetro = 12" X 6"</v>
          </cell>
          <cell r="C150" t="str">
            <v>UN</v>
          </cell>
          <cell r="D150">
            <v>1</v>
          </cell>
          <cell r="E150">
            <v>22150</v>
          </cell>
          <cell r="F150">
            <v>22150</v>
          </cell>
        </row>
        <row r="151">
          <cell r="A151">
            <v>14.62</v>
          </cell>
          <cell r="B151" t="str">
            <v>h - Diámetro = 12" X 8"</v>
          </cell>
          <cell r="C151" t="str">
            <v>UN</v>
          </cell>
          <cell r="D151">
            <v>1</v>
          </cell>
          <cell r="E151">
            <v>23560</v>
          </cell>
          <cell r="F151">
            <v>23560</v>
          </cell>
        </row>
        <row r="152">
          <cell r="B152" t="str">
            <v>Tapones</v>
          </cell>
          <cell r="F152">
            <v>0</v>
          </cell>
        </row>
        <row r="153">
          <cell r="A153">
            <v>14.63</v>
          </cell>
          <cell r="B153" t="str">
            <v xml:space="preserve">a - Diámetro = 2" </v>
          </cell>
          <cell r="C153" t="str">
            <v>UN</v>
          </cell>
          <cell r="D153">
            <v>2</v>
          </cell>
          <cell r="E153">
            <v>71042</v>
          </cell>
          <cell r="F153">
            <v>71042</v>
          </cell>
        </row>
        <row r="154">
          <cell r="A154">
            <v>14.64</v>
          </cell>
          <cell r="B154" t="str">
            <v>b - Diámetro = 3"</v>
          </cell>
          <cell r="C154" t="str">
            <v>UN</v>
          </cell>
          <cell r="D154">
            <v>1</v>
          </cell>
          <cell r="E154">
            <v>79270</v>
          </cell>
          <cell r="F154">
            <v>79270</v>
          </cell>
        </row>
        <row r="155">
          <cell r="A155">
            <v>14.65</v>
          </cell>
          <cell r="B155" t="str">
            <v>c - Diámetro = 4"</v>
          </cell>
          <cell r="C155" t="str">
            <v>UN</v>
          </cell>
          <cell r="D155">
            <v>1</v>
          </cell>
          <cell r="E155">
            <v>98563</v>
          </cell>
          <cell r="F155">
            <v>98563</v>
          </cell>
        </row>
        <row r="156">
          <cell r="A156">
            <v>14.66</v>
          </cell>
          <cell r="B156" t="str">
            <v>d - Diámetro = 6"</v>
          </cell>
          <cell r="C156" t="str">
            <v>UN</v>
          </cell>
          <cell r="D156">
            <v>4</v>
          </cell>
          <cell r="E156">
            <v>166783</v>
          </cell>
          <cell r="F156">
            <v>166783</v>
          </cell>
        </row>
        <row r="157">
          <cell r="A157">
            <v>14.67</v>
          </cell>
          <cell r="B157" t="str">
            <v>e - Diámetro = 8"</v>
          </cell>
          <cell r="C157" t="str">
            <v>UN</v>
          </cell>
          <cell r="D157">
            <v>2</v>
          </cell>
          <cell r="E157">
            <v>255594</v>
          </cell>
          <cell r="F157">
            <v>255594</v>
          </cell>
        </row>
        <row r="158">
          <cell r="A158">
            <v>14.68</v>
          </cell>
          <cell r="B158" t="str">
            <v>f - Diámetro = 12"</v>
          </cell>
          <cell r="C158" t="str">
            <v>UN</v>
          </cell>
          <cell r="D158">
            <v>1</v>
          </cell>
          <cell r="E158">
            <v>600832</v>
          </cell>
          <cell r="F158">
            <v>600832</v>
          </cell>
        </row>
        <row r="159">
          <cell r="B159" t="str">
            <v>Tees HFELPVC</v>
          </cell>
          <cell r="F159">
            <v>0</v>
          </cell>
        </row>
        <row r="160">
          <cell r="A160">
            <v>14.69</v>
          </cell>
          <cell r="B160" t="str">
            <v>a - Diámetro = 4" X 4"</v>
          </cell>
          <cell r="C160" t="str">
            <v>UN</v>
          </cell>
          <cell r="D160">
            <v>1</v>
          </cell>
          <cell r="E160">
            <v>45924</v>
          </cell>
          <cell r="F160">
            <v>45924</v>
          </cell>
        </row>
        <row r="161">
          <cell r="A161" t="str">
            <v>14.70.</v>
          </cell>
          <cell r="B161" t="str">
            <v>b - Diámetro = 6" X 3"</v>
          </cell>
          <cell r="C161" t="str">
            <v>UN</v>
          </cell>
          <cell r="D161">
            <v>1</v>
          </cell>
          <cell r="E161">
            <v>60102</v>
          </cell>
          <cell r="F161">
            <v>60102</v>
          </cell>
        </row>
        <row r="162">
          <cell r="A162">
            <v>14.71</v>
          </cell>
          <cell r="B162" t="str">
            <v>c - Diámetro = 6" X 4"</v>
          </cell>
          <cell r="C162" t="str">
            <v>UN</v>
          </cell>
          <cell r="D162">
            <v>13</v>
          </cell>
          <cell r="E162">
            <v>61250</v>
          </cell>
          <cell r="F162">
            <v>61250</v>
          </cell>
        </row>
        <row r="163">
          <cell r="A163">
            <v>14.72</v>
          </cell>
          <cell r="B163" t="str">
            <v>d - Diámetro = 6" X 6"</v>
          </cell>
          <cell r="C163" t="str">
            <v>UN</v>
          </cell>
          <cell r="D163">
            <v>10</v>
          </cell>
          <cell r="E163">
            <v>62520</v>
          </cell>
          <cell r="F163">
            <v>62520</v>
          </cell>
        </row>
        <row r="164">
          <cell r="A164">
            <v>14.73</v>
          </cell>
          <cell r="B164" t="str">
            <v>e - Diámetro = 8" X 4"</v>
          </cell>
          <cell r="C164" t="str">
            <v>UN</v>
          </cell>
          <cell r="D164">
            <v>1</v>
          </cell>
          <cell r="E164">
            <v>62520</v>
          </cell>
          <cell r="F164">
            <v>62520</v>
          </cell>
        </row>
        <row r="165">
          <cell r="A165">
            <v>14.74</v>
          </cell>
          <cell r="B165" t="str">
            <v>f - Diámetro = 8" X 6"</v>
          </cell>
          <cell r="C165" t="str">
            <v>UN</v>
          </cell>
          <cell r="D165">
            <v>3</v>
          </cell>
          <cell r="E165">
            <v>62560</v>
          </cell>
          <cell r="F165">
            <v>62560</v>
          </cell>
        </row>
        <row r="166">
          <cell r="A166">
            <v>14.75</v>
          </cell>
          <cell r="B166" t="str">
            <v>g - Diámetro = 8" X 8"</v>
          </cell>
          <cell r="C166" t="str">
            <v>UN</v>
          </cell>
          <cell r="D166">
            <v>2</v>
          </cell>
          <cell r="E166">
            <v>68975</v>
          </cell>
          <cell r="F166">
            <v>68975</v>
          </cell>
        </row>
        <row r="167">
          <cell r="A167">
            <v>14.76</v>
          </cell>
          <cell r="B167" t="str">
            <v>h - Diámetro = 12" X 4"</v>
          </cell>
          <cell r="C167" t="str">
            <v>UN</v>
          </cell>
          <cell r="D167">
            <v>2</v>
          </cell>
          <cell r="E167">
            <v>98562</v>
          </cell>
          <cell r="F167">
            <v>98562</v>
          </cell>
        </row>
        <row r="168">
          <cell r="A168">
            <v>14.77</v>
          </cell>
          <cell r="B168" t="str">
            <v>i - Diámetro = 12" X 6"</v>
          </cell>
          <cell r="C168" t="str">
            <v>UN</v>
          </cell>
          <cell r="D168">
            <v>2</v>
          </cell>
          <cell r="E168">
            <v>897081</v>
          </cell>
          <cell r="F168">
            <v>897081</v>
          </cell>
        </row>
        <row r="169">
          <cell r="A169">
            <v>14.78</v>
          </cell>
          <cell r="B169" t="str">
            <v>j - Diámetro = 12" X 8"</v>
          </cell>
          <cell r="C169" t="str">
            <v>UN</v>
          </cell>
          <cell r="D169">
            <v>1</v>
          </cell>
          <cell r="E169">
            <v>943893</v>
          </cell>
          <cell r="F169">
            <v>943893</v>
          </cell>
        </row>
        <row r="170">
          <cell r="A170">
            <v>14.79</v>
          </cell>
          <cell r="B170" t="str">
            <v>k - Diámetro = 12" X 12"</v>
          </cell>
          <cell r="C170" t="str">
            <v>UN</v>
          </cell>
          <cell r="D170">
            <v>2</v>
          </cell>
          <cell r="E170">
            <v>1302367</v>
          </cell>
          <cell r="F170">
            <v>1302367</v>
          </cell>
        </row>
        <row r="171">
          <cell r="B171" t="str">
            <v>Válvulas HFELPVC (Incluye caja correspondiente)</v>
          </cell>
          <cell r="F171">
            <v>0</v>
          </cell>
        </row>
        <row r="172">
          <cell r="A172" t="str">
            <v>14.80.</v>
          </cell>
          <cell r="B172" t="str">
            <v>a - Diámetro = 3"</v>
          </cell>
          <cell r="C172" t="str">
            <v>UN</v>
          </cell>
          <cell r="D172">
            <v>1</v>
          </cell>
          <cell r="E172">
            <v>361008</v>
          </cell>
          <cell r="F172">
            <v>361008</v>
          </cell>
        </row>
        <row r="173">
          <cell r="A173">
            <v>14.81</v>
          </cell>
          <cell r="B173" t="str">
            <v>b - Diámetro = 4"</v>
          </cell>
          <cell r="C173" t="str">
            <v>UN</v>
          </cell>
          <cell r="D173">
            <v>14</v>
          </cell>
          <cell r="E173">
            <v>451214</v>
          </cell>
          <cell r="F173">
            <v>451214</v>
          </cell>
        </row>
        <row r="174">
          <cell r="A174">
            <v>14.82</v>
          </cell>
          <cell r="B174" t="str">
            <v>c - Diámetro = 6"</v>
          </cell>
          <cell r="C174" t="str">
            <v>UN</v>
          </cell>
          <cell r="D174">
            <v>32</v>
          </cell>
          <cell r="E174">
            <v>834966</v>
          </cell>
          <cell r="F174">
            <v>834966</v>
          </cell>
        </row>
        <row r="175">
          <cell r="A175">
            <v>14.83</v>
          </cell>
          <cell r="B175" t="str">
            <v>d - Diámetro = 8"</v>
          </cell>
          <cell r="C175" t="str">
            <v>UN</v>
          </cell>
          <cell r="D175">
            <v>2</v>
          </cell>
          <cell r="E175">
            <v>1256230</v>
          </cell>
          <cell r="F175">
            <v>1256230</v>
          </cell>
        </row>
        <row r="176">
          <cell r="A176">
            <v>14.84</v>
          </cell>
          <cell r="B176" t="str">
            <v>e - Diámetro = 12"</v>
          </cell>
          <cell r="C176" t="str">
            <v>UN</v>
          </cell>
          <cell r="D176">
            <v>3</v>
          </cell>
          <cell r="E176">
            <v>1976145</v>
          </cell>
          <cell r="F176">
            <v>1976145</v>
          </cell>
        </row>
        <row r="177">
          <cell r="A177">
            <v>14.85</v>
          </cell>
          <cell r="B177" t="str">
            <v>Conexión domiciliaria</v>
          </cell>
          <cell r="C177" t="str">
            <v>UN</v>
          </cell>
          <cell r="D177">
            <v>112</v>
          </cell>
          <cell r="E177">
            <v>44018</v>
          </cell>
          <cell r="F177">
            <v>44018</v>
          </cell>
        </row>
        <row r="178">
          <cell r="A178">
            <v>14.86</v>
          </cell>
          <cell r="B178" t="str">
            <v>Suministro e instalación de concreto para atraque de tuberías (f'c=175 Kg/cm2)</v>
          </cell>
          <cell r="C178" t="str">
            <v>M3</v>
          </cell>
          <cell r="D178">
            <v>40</v>
          </cell>
          <cell r="E178">
            <v>263217</v>
          </cell>
          <cell r="F178">
            <v>263217</v>
          </cell>
        </row>
        <row r="179">
          <cell r="A179">
            <v>14.87</v>
          </cell>
          <cell r="B179" t="str">
            <v>Construcción de cajas de inspección</v>
          </cell>
          <cell r="C179" t="str">
            <v>UN</v>
          </cell>
          <cell r="D179">
            <v>14</v>
          </cell>
          <cell r="E179">
            <v>55563</v>
          </cell>
          <cell r="F179">
            <v>55563</v>
          </cell>
        </row>
        <row r="180">
          <cell r="A180">
            <v>14.88</v>
          </cell>
          <cell r="B180" t="str">
            <v>Recalce de pozos de inspección vehiculares</v>
          </cell>
          <cell r="C180" t="str">
            <v>UN</v>
          </cell>
          <cell r="D180">
            <v>11</v>
          </cell>
          <cell r="E180">
            <v>232069</v>
          </cell>
          <cell r="F180">
            <v>232069</v>
          </cell>
        </row>
        <row r="181">
          <cell r="B181" t="str">
            <v xml:space="preserve">OBRAS PARA RED DE ENERGIA ELECTRICA </v>
          </cell>
          <cell r="F181">
            <v>0</v>
          </cell>
        </row>
        <row r="182">
          <cell r="B182" t="str">
            <v xml:space="preserve">CANALIZACION PARA REDES DE ENERGIA ELECTRICA </v>
          </cell>
          <cell r="F182">
            <v>0</v>
          </cell>
        </row>
        <row r="183">
          <cell r="A183">
            <v>15.1</v>
          </cell>
          <cell r="B183" t="str">
            <v>b2-Suministro. transporte y colocación de dos ductos de PVC-TDP  3" en cruce de calzada según norma CS207.</v>
          </cell>
          <cell r="C183" t="str">
            <v>Ml</v>
          </cell>
          <cell r="D183">
            <v>180</v>
          </cell>
          <cell r="E183">
            <v>24332</v>
          </cell>
          <cell r="F183">
            <v>24332</v>
          </cell>
        </row>
        <row r="184">
          <cell r="A184">
            <v>15.2</v>
          </cell>
          <cell r="B184" t="str">
            <v>e-Suministro, transporte. y colocación de seis ductos de PVC-TDP 4" en cruce de calzada según norma CS210.</v>
          </cell>
          <cell r="C184" t="str">
            <v>ML</v>
          </cell>
          <cell r="D184">
            <v>122</v>
          </cell>
          <cell r="E184">
            <v>81185</v>
          </cell>
          <cell r="F184">
            <v>81185</v>
          </cell>
        </row>
        <row r="185">
          <cell r="A185" t="str">
            <v xml:space="preserve"> </v>
          </cell>
          <cell r="B185" t="str">
            <v>Construcción de cajas de inspección de acuerdo con las normas y diseños de la E.E.B. ; incluye marco y tapa.</v>
          </cell>
          <cell r="F185">
            <v>0</v>
          </cell>
        </row>
        <row r="186">
          <cell r="A186">
            <v>15.3</v>
          </cell>
          <cell r="B186" t="str">
            <v xml:space="preserve">  a- cajas 1CS.(275 EEB)</v>
          </cell>
          <cell r="C186" t="str">
            <v>UND.</v>
          </cell>
          <cell r="D186">
            <v>62</v>
          </cell>
          <cell r="E186">
            <v>574000</v>
          </cell>
          <cell r="F186">
            <v>574000</v>
          </cell>
        </row>
        <row r="187">
          <cell r="A187">
            <v>15.4</v>
          </cell>
          <cell r="B187" t="str">
            <v xml:space="preserve">  b- cajas 2CS.(276 EEB)</v>
          </cell>
          <cell r="C187" t="str">
            <v>UND.</v>
          </cell>
          <cell r="D187">
            <v>58</v>
          </cell>
          <cell r="E187">
            <v>737143</v>
          </cell>
          <cell r="F187">
            <v>737143</v>
          </cell>
        </row>
        <row r="188">
          <cell r="A188">
            <v>15.5</v>
          </cell>
          <cell r="B188" t="str">
            <v xml:space="preserve">  c- cajas AP. (274 EEB)</v>
          </cell>
          <cell r="C188" t="str">
            <v>UND.</v>
          </cell>
          <cell r="D188">
            <v>250</v>
          </cell>
          <cell r="E188">
            <v>305644</v>
          </cell>
          <cell r="F188">
            <v>305644</v>
          </cell>
        </row>
        <row r="189">
          <cell r="A189">
            <v>15.6</v>
          </cell>
          <cell r="B189" t="str">
            <v xml:space="preserve">  d- caja tipo vehicular.(CS 280)</v>
          </cell>
          <cell r="C189" t="str">
            <v>UND.</v>
          </cell>
          <cell r="D189">
            <v>4</v>
          </cell>
          <cell r="E189">
            <v>1560950</v>
          </cell>
          <cell r="F189">
            <v>1560950</v>
          </cell>
        </row>
        <row r="190">
          <cell r="A190">
            <v>15.7</v>
          </cell>
          <cell r="B190" t="str">
            <v>Reconstrucción de cámaras existentes CS 274</v>
          </cell>
          <cell r="C190" t="str">
            <v>UND.</v>
          </cell>
          <cell r="D190">
            <v>20</v>
          </cell>
          <cell r="E190">
            <v>208350</v>
          </cell>
          <cell r="F190">
            <v>208350</v>
          </cell>
        </row>
        <row r="191">
          <cell r="A191">
            <v>15.8</v>
          </cell>
          <cell r="B191" t="str">
            <v>Reconstrucción de cámaras existentes CS 275</v>
          </cell>
          <cell r="C191" t="str">
            <v>UND.</v>
          </cell>
          <cell r="D191">
            <v>72</v>
          </cell>
          <cell r="E191">
            <v>430874</v>
          </cell>
          <cell r="F191">
            <v>430874</v>
          </cell>
        </row>
        <row r="192">
          <cell r="A192">
            <v>15.9</v>
          </cell>
          <cell r="B192" t="str">
            <v>Reconstrucción de cámaras existentes CS 276</v>
          </cell>
          <cell r="C192" t="str">
            <v>UND.</v>
          </cell>
          <cell r="D192">
            <v>96</v>
          </cell>
          <cell r="E192">
            <v>552858</v>
          </cell>
          <cell r="F192">
            <v>552858</v>
          </cell>
        </row>
        <row r="193">
          <cell r="A193" t="str">
            <v>15.10.</v>
          </cell>
          <cell r="B193" t="str">
            <v>Reconstrucción de cámaras existentes CS 280</v>
          </cell>
          <cell r="C193" t="str">
            <v>ML</v>
          </cell>
          <cell r="D193">
            <v>10</v>
          </cell>
          <cell r="E193">
            <v>1170712</v>
          </cell>
          <cell r="F193">
            <v>1170712</v>
          </cell>
        </row>
        <row r="194">
          <cell r="A194">
            <v>15.11</v>
          </cell>
          <cell r="B194" t="str">
            <v>Construcción canalización 2*3" PVC por circuito (incluye terminal de campana).</v>
          </cell>
          <cell r="C194" t="str">
            <v>ML</v>
          </cell>
          <cell r="D194">
            <v>7300</v>
          </cell>
          <cell r="E194">
            <v>9231</v>
          </cell>
          <cell r="F194">
            <v>9231</v>
          </cell>
        </row>
        <row r="195">
          <cell r="A195">
            <v>15.12</v>
          </cell>
          <cell r="B195" t="str">
            <v>Adaptar cámaras CS 275 y CS 276 existentes a tipo vehicular CS 280</v>
          </cell>
          <cell r="C195" t="str">
            <v>UN</v>
          </cell>
          <cell r="D195">
            <v>22</v>
          </cell>
          <cell r="E195">
            <v>1131700</v>
          </cell>
          <cell r="F195">
            <v>1131700</v>
          </cell>
        </row>
        <row r="196">
          <cell r="A196">
            <v>15.13</v>
          </cell>
          <cell r="B196" t="str">
            <v>Construcción de canalización 6*4" PVC (incluye terminal de campana).</v>
          </cell>
          <cell r="C196" t="str">
            <v>ML</v>
          </cell>
          <cell r="D196">
            <v>1840</v>
          </cell>
          <cell r="E196">
            <v>48866</v>
          </cell>
          <cell r="F196">
            <v>48866</v>
          </cell>
        </row>
        <row r="197">
          <cell r="A197">
            <v>15.14</v>
          </cell>
          <cell r="B197" t="str">
            <v>Construcción de canalización 4*4" PVC (incluye terminal de campana).</v>
          </cell>
          <cell r="C197" t="str">
            <v>ML</v>
          </cell>
          <cell r="D197">
            <v>262</v>
          </cell>
          <cell r="E197">
            <v>31731</v>
          </cell>
          <cell r="F197">
            <v>31731</v>
          </cell>
        </row>
        <row r="198">
          <cell r="A198">
            <v>15.15</v>
          </cell>
          <cell r="B198" t="str">
            <v>Construcción de canalización 3*4" PVC (incluye terminal de campana).</v>
          </cell>
          <cell r="C198" t="str">
            <v>ML</v>
          </cell>
          <cell r="D198">
            <v>670</v>
          </cell>
          <cell r="E198">
            <v>25008</v>
          </cell>
          <cell r="F198">
            <v>25008</v>
          </cell>
        </row>
        <row r="199">
          <cell r="A199">
            <v>15.16</v>
          </cell>
          <cell r="B199" t="str">
            <v>Construcción de canalización 2*4" PVC (incluye terminal de campana).</v>
          </cell>
          <cell r="C199" t="str">
            <v>ML</v>
          </cell>
          <cell r="D199">
            <v>1002</v>
          </cell>
          <cell r="E199">
            <v>17411</v>
          </cell>
          <cell r="F199">
            <v>17411</v>
          </cell>
        </row>
        <row r="200">
          <cell r="A200">
            <v>15.17</v>
          </cell>
          <cell r="B200" t="str">
            <v>Construcción de canalización 1*4" PVC (incluye terminal de campana).</v>
          </cell>
          <cell r="C200" t="str">
            <v>ML</v>
          </cell>
          <cell r="D200">
            <v>1280</v>
          </cell>
          <cell r="E200">
            <v>10066</v>
          </cell>
          <cell r="F200">
            <v>10066</v>
          </cell>
        </row>
        <row r="201">
          <cell r="A201">
            <v>15.18</v>
          </cell>
          <cell r="B201" t="str">
            <v>Suministro y prolongación de 1*1" Conduit metálica (en paraderos)</v>
          </cell>
          <cell r="C201" t="str">
            <v>ML</v>
          </cell>
          <cell r="D201">
            <v>3960</v>
          </cell>
          <cell r="E201">
            <v>9901</v>
          </cell>
          <cell r="F201">
            <v>9901</v>
          </cell>
        </row>
        <row r="202">
          <cell r="A202">
            <v>15.19</v>
          </cell>
          <cell r="B202" t="str">
            <v>Suministro y prolongación de 1*2" Conduit metálica (en paraderos)</v>
          </cell>
          <cell r="C202" t="str">
            <v>ML</v>
          </cell>
          <cell r="D202">
            <v>30</v>
          </cell>
          <cell r="E202">
            <v>17884</v>
          </cell>
          <cell r="F202">
            <v>17884</v>
          </cell>
        </row>
        <row r="203">
          <cell r="A203" t="str">
            <v>15.20.</v>
          </cell>
          <cell r="B203" t="str">
            <v>Suministro y prolongación de 1*3" Conduit metálica (en paraderos)</v>
          </cell>
          <cell r="C203" t="str">
            <v>ML</v>
          </cell>
          <cell r="D203">
            <v>124</v>
          </cell>
          <cell r="E203">
            <v>34312</v>
          </cell>
          <cell r="F203">
            <v>34312</v>
          </cell>
        </row>
        <row r="204">
          <cell r="A204">
            <v>15.21</v>
          </cell>
          <cell r="B204" t="str">
            <v>Suministro y Transporte de postes de 14 m. 750 kg AP 801</v>
          </cell>
          <cell r="C204" t="str">
            <v>UN</v>
          </cell>
          <cell r="D204">
            <v>108</v>
          </cell>
          <cell r="E204">
            <v>677427</v>
          </cell>
          <cell r="F204">
            <v>677427</v>
          </cell>
        </row>
        <row r="205">
          <cell r="A205">
            <v>15.22</v>
          </cell>
          <cell r="B205" t="str">
            <v>Ahoyada, hincada, aplomada de poste de 14 m,</v>
          </cell>
          <cell r="C205" t="str">
            <v>UN</v>
          </cell>
          <cell r="D205">
            <v>108</v>
          </cell>
          <cell r="E205">
            <v>71205</v>
          </cell>
          <cell r="F205">
            <v>71205</v>
          </cell>
        </row>
        <row r="206">
          <cell r="A206">
            <v>15.23</v>
          </cell>
          <cell r="B206" t="str">
            <v>Suministro y Transporte de postes de 12 m. 1050 kg</v>
          </cell>
          <cell r="C206" t="str">
            <v>UN</v>
          </cell>
          <cell r="D206">
            <v>4</v>
          </cell>
          <cell r="E206">
            <v>554358</v>
          </cell>
          <cell r="F206">
            <v>554358</v>
          </cell>
        </row>
        <row r="207">
          <cell r="A207">
            <v>15.24</v>
          </cell>
          <cell r="B207" t="str">
            <v>Ahoyada, hincada, aplomada de poste de 12 m, 1050 kg.</v>
          </cell>
          <cell r="C207" t="str">
            <v>UN</v>
          </cell>
          <cell r="D207">
            <v>4</v>
          </cell>
          <cell r="E207">
            <v>55500</v>
          </cell>
          <cell r="F207">
            <v>55500</v>
          </cell>
        </row>
        <row r="208">
          <cell r="A208">
            <v>15.25</v>
          </cell>
          <cell r="B208" t="str">
            <v>Suministro, transporte y montaje de Cable 3*No 1 + No 2 AWG, Aluminio, THW, AWG. Doble aislamiento</v>
          </cell>
          <cell r="C208" t="str">
            <v>UN</v>
          </cell>
          <cell r="D208">
            <v>630</v>
          </cell>
          <cell r="E208">
            <v>15750</v>
          </cell>
          <cell r="F208">
            <v>15750</v>
          </cell>
        </row>
        <row r="209">
          <cell r="A209">
            <v>15.26</v>
          </cell>
          <cell r="B209" t="str">
            <v>Suministro, transporte y montaje de Cable 3*No 2 + No 4 AWG, Aluminio, THW, AWG. Doble aislamiento</v>
          </cell>
          <cell r="C209" t="str">
            <v>UN</v>
          </cell>
          <cell r="D209">
            <v>1060</v>
          </cell>
          <cell r="E209">
            <v>11621</v>
          </cell>
          <cell r="F209">
            <v>11621</v>
          </cell>
        </row>
        <row r="210">
          <cell r="A210">
            <v>15.27</v>
          </cell>
          <cell r="B210" t="str">
            <v>Suministro, transporte y montaje de Cable 3*No 4 + No 6 AWG, Aluminio, THW, AWG. Doble aislamiento</v>
          </cell>
          <cell r="C210" t="str">
            <v>ML</v>
          </cell>
          <cell r="D210">
            <v>7100</v>
          </cell>
          <cell r="E210">
            <v>9011</v>
          </cell>
          <cell r="F210">
            <v>9011</v>
          </cell>
        </row>
        <row r="211">
          <cell r="A211">
            <v>15.28</v>
          </cell>
          <cell r="B211" t="str">
            <v>Suministro, transporte y montaje de Cable 2*No 8 thw Cu, extremos estañados, (según Norma de EEB:)</v>
          </cell>
          <cell r="C211" t="str">
            <v>ML</v>
          </cell>
          <cell r="D211">
            <v>4200</v>
          </cell>
          <cell r="E211">
            <v>3563</v>
          </cell>
          <cell r="F211">
            <v>3563</v>
          </cell>
        </row>
        <row r="212">
          <cell r="A212">
            <v>15.29</v>
          </cell>
          <cell r="B212" t="str">
            <v>Suministro, transporte y montaje de Cable 2*No 8 thw Cu, conectores de resorte en empalme</v>
          </cell>
          <cell r="C212" t="str">
            <v>ML</v>
          </cell>
          <cell r="D212">
            <v>1960</v>
          </cell>
          <cell r="E212">
            <v>4258</v>
          </cell>
          <cell r="F212">
            <v>4258</v>
          </cell>
        </row>
        <row r="213">
          <cell r="A213" t="str">
            <v>15.30.</v>
          </cell>
          <cell r="B213" t="str">
            <v>Suministro, transporte y montaje de barraje preformado 6 salidas con fusibles AP 820 circuito soporte y fijación</v>
          </cell>
          <cell r="C213" t="str">
            <v>UN</v>
          </cell>
          <cell r="D213">
            <v>12</v>
          </cell>
          <cell r="E213">
            <v>165715</v>
          </cell>
          <cell r="F213">
            <v>165715</v>
          </cell>
        </row>
        <row r="214">
          <cell r="A214">
            <v>15.31</v>
          </cell>
          <cell r="B214" t="str">
            <v>Suministro, transporte y montaje de Puesta a Tierra neutro: varilla coperweld 2.4 m. Conectores, cable No. 4 Cu</v>
          </cell>
          <cell r="C214" t="str">
            <v>UN</v>
          </cell>
          <cell r="D214">
            <v>96</v>
          </cell>
          <cell r="E214">
            <v>99887</v>
          </cell>
          <cell r="F214">
            <v>99887</v>
          </cell>
        </row>
        <row r="215">
          <cell r="A215">
            <v>15.32</v>
          </cell>
          <cell r="B215" t="str">
            <v>Suministro y colocación de marcación según normas EEB sobre postes, cámaras y circuitos.</v>
          </cell>
          <cell r="C215" t="str">
            <v>UN</v>
          </cell>
          <cell r="D215">
            <v>710</v>
          </cell>
          <cell r="E215">
            <v>25886</v>
          </cell>
          <cell r="F215">
            <v>25886</v>
          </cell>
        </row>
        <row r="216">
          <cell r="A216">
            <v>15.33</v>
          </cell>
          <cell r="B216" t="str">
            <v>Suministro, transporte y montaje de Tubería conduflex coraza PVC 3/4"</v>
          </cell>
          <cell r="C216" t="str">
            <v>ML</v>
          </cell>
          <cell r="D216">
            <v>690</v>
          </cell>
          <cell r="E216">
            <v>1708</v>
          </cell>
          <cell r="F216">
            <v>1708</v>
          </cell>
        </row>
        <row r="217">
          <cell r="A217">
            <v>15.34</v>
          </cell>
          <cell r="B217" t="str">
            <v>Suministro, transporte y montaje de Empalme multimolde de resina AP 839</v>
          </cell>
          <cell r="C217" t="str">
            <v>UN</v>
          </cell>
          <cell r="D217">
            <v>690</v>
          </cell>
          <cell r="E217">
            <v>122843</v>
          </cell>
          <cell r="F217">
            <v>122843</v>
          </cell>
        </row>
        <row r="218">
          <cell r="A218">
            <v>15.35</v>
          </cell>
          <cell r="B218" t="str">
            <v>Suministro y Transporte de  Luminarias de 400 w con fotocontrol</v>
          </cell>
          <cell r="C218" t="str">
            <v>UN</v>
          </cell>
          <cell r="D218">
            <v>260</v>
          </cell>
          <cell r="E218">
            <v>479025</v>
          </cell>
          <cell r="F218">
            <v>479025</v>
          </cell>
        </row>
        <row r="219">
          <cell r="A219">
            <v>15.36</v>
          </cell>
          <cell r="B219" t="str">
            <v>Suministro y Transporte de  Luminarias de 250 w con fotocontrol</v>
          </cell>
          <cell r="C219" t="str">
            <v>UN</v>
          </cell>
          <cell r="D219">
            <v>210</v>
          </cell>
          <cell r="E219">
            <v>454926</v>
          </cell>
          <cell r="F219">
            <v>454926</v>
          </cell>
        </row>
        <row r="220">
          <cell r="A220">
            <v>15.37</v>
          </cell>
          <cell r="B220" t="str">
            <v>Suministro y Transporte de  Luminarias de 150 w con fotocontrol</v>
          </cell>
          <cell r="C220" t="str">
            <v>UN</v>
          </cell>
          <cell r="D220">
            <v>210</v>
          </cell>
          <cell r="E220">
            <v>424899</v>
          </cell>
          <cell r="F220">
            <v>424899</v>
          </cell>
        </row>
        <row r="221">
          <cell r="A221">
            <v>15.38</v>
          </cell>
          <cell r="B221" t="str">
            <v>Suministro y Transporte de  Luminarias de 70 w con fotocontrol</v>
          </cell>
          <cell r="C221" t="str">
            <v>UN</v>
          </cell>
          <cell r="D221">
            <v>100</v>
          </cell>
          <cell r="E221">
            <v>251625</v>
          </cell>
          <cell r="F221">
            <v>251625</v>
          </cell>
        </row>
        <row r="222">
          <cell r="A222">
            <v>15.39</v>
          </cell>
          <cell r="B222" t="str">
            <v>Suministro y Transporte de  Luminarias de 50 w con fotocontrol</v>
          </cell>
          <cell r="C222" t="str">
            <v>UN</v>
          </cell>
          <cell r="D222">
            <v>240</v>
          </cell>
          <cell r="E222">
            <v>251265</v>
          </cell>
          <cell r="F222">
            <v>251265</v>
          </cell>
        </row>
        <row r="223">
          <cell r="A223" t="str">
            <v>15.40.</v>
          </cell>
          <cell r="B223" t="str">
            <v>Suministro, transporte de Bombilla de 400 w.</v>
          </cell>
          <cell r="C223" t="str">
            <v>UN</v>
          </cell>
          <cell r="D223">
            <v>260</v>
          </cell>
          <cell r="E223">
            <v>31455</v>
          </cell>
          <cell r="F223">
            <v>31455</v>
          </cell>
        </row>
        <row r="224">
          <cell r="A224">
            <v>15.41</v>
          </cell>
          <cell r="B224" t="str">
            <v>Suministro, transporte de Bombilla de 250 w.</v>
          </cell>
          <cell r="C224" t="str">
            <v>UN</v>
          </cell>
          <cell r="D224">
            <v>210</v>
          </cell>
          <cell r="E224">
            <v>31455</v>
          </cell>
          <cell r="F224">
            <v>31455</v>
          </cell>
        </row>
        <row r="225">
          <cell r="A225">
            <v>15.42</v>
          </cell>
          <cell r="B225" t="str">
            <v>Suministro, transporte de Bombilla de 150 w.</v>
          </cell>
          <cell r="C225" t="str">
            <v>UN</v>
          </cell>
          <cell r="D225">
            <v>210</v>
          </cell>
          <cell r="E225">
            <v>27960</v>
          </cell>
          <cell r="F225">
            <v>27960</v>
          </cell>
        </row>
        <row r="226">
          <cell r="A226">
            <v>15.43</v>
          </cell>
          <cell r="B226" t="str">
            <v>Suministro, transporte de Bombilla de 70 w.</v>
          </cell>
          <cell r="C226" t="str">
            <v>UN</v>
          </cell>
          <cell r="D226">
            <v>100</v>
          </cell>
          <cell r="E226">
            <v>25630</v>
          </cell>
          <cell r="F226">
            <v>25630</v>
          </cell>
        </row>
        <row r="227">
          <cell r="A227">
            <v>15.44</v>
          </cell>
          <cell r="B227" t="str">
            <v>Suministro, transporte de Bombilla de 50 w.</v>
          </cell>
          <cell r="C227" t="str">
            <v>UN</v>
          </cell>
          <cell r="D227">
            <v>240</v>
          </cell>
          <cell r="E227">
            <v>25630</v>
          </cell>
          <cell r="F227">
            <v>25630</v>
          </cell>
        </row>
        <row r="228">
          <cell r="A228">
            <v>15.45</v>
          </cell>
          <cell r="B228" t="str">
            <v>Mano de obra para Instalación de luminarias de 50 a 1000 W. Con todos los accesorios, herrajes y conexiones.</v>
          </cell>
          <cell r="C228" t="str">
            <v>UN</v>
          </cell>
          <cell r="D228">
            <v>670</v>
          </cell>
          <cell r="E228">
            <v>152207</v>
          </cell>
          <cell r="F228">
            <v>152207</v>
          </cell>
        </row>
        <row r="229">
          <cell r="A229">
            <v>15.46</v>
          </cell>
          <cell r="B229" t="str">
            <v>Relocalización de vanos de red de MT o BT, sencilla, incluyendo traslado de postería.</v>
          </cell>
          <cell r="C229" t="str">
            <v>Ml</v>
          </cell>
          <cell r="D229">
            <v>650</v>
          </cell>
          <cell r="E229">
            <v>5750</v>
          </cell>
          <cell r="F229">
            <v>5750</v>
          </cell>
        </row>
        <row r="230">
          <cell r="A230">
            <v>15.47</v>
          </cell>
          <cell r="B230" t="str">
            <v>Cárcamos para protección de canalizaciones eléctricas y telefónicas de 1.3 m.</v>
          </cell>
          <cell r="C230" t="str">
            <v>ML</v>
          </cell>
          <cell r="D230">
            <v>810</v>
          </cell>
          <cell r="E230">
            <v>87850</v>
          </cell>
          <cell r="F230">
            <v>87850</v>
          </cell>
        </row>
        <row r="231">
          <cell r="A231">
            <v>15.48</v>
          </cell>
          <cell r="B231" t="str">
            <v>Cárcamos para protección de canalizaciones eléctricas y telefónicas de 0,90 m.</v>
          </cell>
          <cell r="C231" t="str">
            <v>ML</v>
          </cell>
          <cell r="D231">
            <v>810</v>
          </cell>
          <cell r="E231">
            <v>69347</v>
          </cell>
          <cell r="F231">
            <v>69347</v>
          </cell>
        </row>
        <row r="232">
          <cell r="A232">
            <v>15.49</v>
          </cell>
          <cell r="B232" t="str">
            <v>Suministro transporte y montaje de Puesta a tierra de transformador</v>
          </cell>
          <cell r="C232" t="str">
            <v>UN</v>
          </cell>
          <cell r="D232">
            <v>7</v>
          </cell>
          <cell r="E232">
            <v>99887</v>
          </cell>
          <cell r="F232">
            <v>99887</v>
          </cell>
        </row>
        <row r="233">
          <cell r="A233" t="str">
            <v>15.50.</v>
          </cell>
          <cell r="B233" t="str">
            <v>Suministro, transporte y montaje de Sub - Estación tipo Pedestal 75 KVA ( tipo malla, fusible de respaldo) 11.4/480-277 V.</v>
          </cell>
          <cell r="C233" t="str">
            <v>UN</v>
          </cell>
          <cell r="D233">
            <v>4</v>
          </cell>
          <cell r="E233">
            <v>13543917</v>
          </cell>
          <cell r="F233">
            <v>13543917</v>
          </cell>
        </row>
        <row r="234">
          <cell r="A234">
            <v>15.51</v>
          </cell>
          <cell r="B234" t="str">
            <v>Suministro, transporte y montaje de Transformador de potencia, 45 KVA, autoprotegido 11,4/480-277 V.</v>
          </cell>
          <cell r="C234" t="str">
            <v>UN</v>
          </cell>
          <cell r="D234">
            <v>6</v>
          </cell>
          <cell r="E234">
            <v>5008892</v>
          </cell>
          <cell r="F234">
            <v>5008892</v>
          </cell>
        </row>
        <row r="235">
          <cell r="A235">
            <v>15.52</v>
          </cell>
          <cell r="B235" t="str">
            <v>Suministro, transporte y montaje de Acometida 3*2/0 + 1/0 awg, Cu THW 75 C. Para dos (2) transformadores.</v>
          </cell>
          <cell r="C235" t="str">
            <v>ML</v>
          </cell>
          <cell r="D235">
            <v>30</v>
          </cell>
          <cell r="E235">
            <v>41733</v>
          </cell>
          <cell r="F235">
            <v>41733</v>
          </cell>
        </row>
        <row r="236">
          <cell r="A236">
            <v>15.53</v>
          </cell>
          <cell r="B236" t="str">
            <v>Suministro de concreto F'C=175Kg/Cm2 para protección de ductería en cruce de calzada según normas y diseños de la E.E.B., para  canalización de ductos de diámetro 3" o 4". e=10.0 cms.</v>
          </cell>
          <cell r="C236" t="str">
            <v>M3</v>
          </cell>
          <cell r="D236">
            <v>40</v>
          </cell>
          <cell r="E236">
            <v>267300</v>
          </cell>
          <cell r="F236">
            <v>267300</v>
          </cell>
        </row>
        <row r="237">
          <cell r="A237" t="str">
            <v xml:space="preserve"> </v>
          </cell>
          <cell r="B237" t="str">
            <v>OBRAS VARIAS</v>
          </cell>
          <cell r="C237" t="str">
            <v xml:space="preserve"> </v>
          </cell>
          <cell r="F237">
            <v>0</v>
          </cell>
        </row>
        <row r="238">
          <cell r="A238">
            <v>15.54</v>
          </cell>
          <cell r="B238" t="str">
            <v xml:space="preserve">a- Traslado de Poste ALTA TENSION 115KV existente 27 Mts. y sub-poste Incluye  el desmontaje y montaje de Herrajes de retención  115 KV. a cargo de la E.E.B. </v>
          </cell>
          <cell r="C238" t="str">
            <v>UN</v>
          </cell>
          <cell r="D238">
            <v>12</v>
          </cell>
          <cell r="E238">
            <v>3750000</v>
          </cell>
          <cell r="F238">
            <v>3750000</v>
          </cell>
        </row>
        <row r="239">
          <cell r="A239">
            <v>15.55</v>
          </cell>
          <cell r="B239" t="str">
            <v>b- Cimentación, ahoyada y aplomada de poste ALTA TENSION 115 KV  a cargo de la E.E.B.</v>
          </cell>
          <cell r="C239" t="str">
            <v>UN</v>
          </cell>
          <cell r="D239">
            <v>12</v>
          </cell>
          <cell r="E239">
            <v>2135000</v>
          </cell>
          <cell r="F239">
            <v>2135000</v>
          </cell>
        </row>
        <row r="240">
          <cell r="A240">
            <v>15.56</v>
          </cell>
          <cell r="B240" t="str">
            <v>c- Traslado de red de circuito ALTA TENSION 115 KV a cargo de la E.E.B.</v>
          </cell>
          <cell r="C240" t="str">
            <v>ML</v>
          </cell>
          <cell r="D240">
            <v>1960</v>
          </cell>
          <cell r="E240">
            <v>9350</v>
          </cell>
          <cell r="F240">
            <v>9350</v>
          </cell>
        </row>
        <row r="241">
          <cell r="A241">
            <v>15.57</v>
          </cell>
          <cell r="B241" t="str">
            <v>d- Suministro de Herrajes para Estructura de retención para EEEB 115 KV.</v>
          </cell>
          <cell r="C241" t="str">
            <v>UN</v>
          </cell>
          <cell r="D241">
            <v>12</v>
          </cell>
          <cell r="E241">
            <v>1850000</v>
          </cell>
          <cell r="F241">
            <v>1850000</v>
          </cell>
        </row>
        <row r="242">
          <cell r="A242">
            <v>15.58</v>
          </cell>
          <cell r="B242" t="str">
            <v xml:space="preserve">e-Suministro de poste de 27 mts  tipo ALTA TENSION para estructura de  retención 115 KV. a cargo EEEB. </v>
          </cell>
          <cell r="C242" t="str">
            <v>UN</v>
          </cell>
          <cell r="D242">
            <v>12</v>
          </cell>
          <cell r="E242">
            <v>15660312</v>
          </cell>
          <cell r="F242">
            <v>15660312</v>
          </cell>
        </row>
        <row r="243">
          <cell r="A243">
            <v>15.59</v>
          </cell>
          <cell r="B243" t="str">
            <v>f- Retiro de poste de concreto de 14 Mts tipo A.P.</v>
          </cell>
          <cell r="C243" t="str">
            <v>UN</v>
          </cell>
          <cell r="D243">
            <v>254</v>
          </cell>
          <cell r="E243">
            <v>122325</v>
          </cell>
          <cell r="F243">
            <v>122325</v>
          </cell>
        </row>
        <row r="244">
          <cell r="A244" t="str">
            <v>15.60.</v>
          </cell>
          <cell r="B244" t="str">
            <v>g- Recalce cajas eléctricas sencillas</v>
          </cell>
          <cell r="C244" t="str">
            <v>UN</v>
          </cell>
          <cell r="D244">
            <v>81</v>
          </cell>
          <cell r="E244">
            <v>58050</v>
          </cell>
          <cell r="F244">
            <v>58050</v>
          </cell>
        </row>
        <row r="245">
          <cell r="A245">
            <v>15.61</v>
          </cell>
          <cell r="B245" t="str">
            <v>h- Recalce cajas eléctricas dobles</v>
          </cell>
          <cell r="C245" t="str">
            <v>UN</v>
          </cell>
          <cell r="D245">
            <v>20</v>
          </cell>
          <cell r="E245">
            <v>93100</v>
          </cell>
          <cell r="F245">
            <v>93100</v>
          </cell>
        </row>
        <row r="246">
          <cell r="A246">
            <v>15.62</v>
          </cell>
          <cell r="B246" t="str">
            <v>i- Adecuación cajas eléctricas en andenes a vehiculares</v>
          </cell>
          <cell r="C246" t="str">
            <v>UN</v>
          </cell>
          <cell r="D246">
            <v>315</v>
          </cell>
          <cell r="E246">
            <v>886000</v>
          </cell>
          <cell r="F246">
            <v>886000</v>
          </cell>
        </row>
        <row r="247">
          <cell r="A247">
            <v>15.63</v>
          </cell>
          <cell r="B247" t="str">
            <v>j- Recalce de pozos de inspección vehiculares</v>
          </cell>
          <cell r="C247" t="str">
            <v>UN</v>
          </cell>
          <cell r="D247">
            <v>26</v>
          </cell>
          <cell r="E247">
            <v>173500</v>
          </cell>
          <cell r="F247">
            <v>173500</v>
          </cell>
        </row>
        <row r="248">
          <cell r="B248" t="str">
            <v xml:space="preserve">CANALIZACION PARA RED DE TELEFONOS </v>
          </cell>
          <cell r="F248">
            <v>0</v>
          </cell>
        </row>
        <row r="249">
          <cell r="A249">
            <v>16.100000000000001</v>
          </cell>
          <cell r="B249" t="str">
            <v>a- Suministro y colocación de 4 ductos de PVC-TDP diámetro 4"</v>
          </cell>
          <cell r="C249" t="str">
            <v xml:space="preserve"> ML</v>
          </cell>
          <cell r="D249">
            <v>920</v>
          </cell>
          <cell r="E249">
            <v>47504</v>
          </cell>
          <cell r="F249">
            <v>47504</v>
          </cell>
        </row>
        <row r="250">
          <cell r="A250">
            <v>16.2</v>
          </cell>
          <cell r="B250" t="str">
            <v>b- Suministro y colocación de 8 ductos de PVC-TDP diámetro 4"</v>
          </cell>
          <cell r="C250" t="str">
            <v xml:space="preserve"> ML</v>
          </cell>
          <cell r="D250">
            <v>2430</v>
          </cell>
          <cell r="E250">
            <v>92790</v>
          </cell>
          <cell r="F250">
            <v>92790</v>
          </cell>
        </row>
        <row r="251">
          <cell r="A251">
            <v>16.3</v>
          </cell>
          <cell r="B251" t="str">
            <v>c- Suministro y colocación de 10 ductos de PVC-TDP diámetro 4"</v>
          </cell>
          <cell r="C251" t="str">
            <v>ML</v>
          </cell>
          <cell r="D251">
            <v>210</v>
          </cell>
          <cell r="E251">
            <v>115556</v>
          </cell>
          <cell r="F251">
            <v>115556</v>
          </cell>
        </row>
        <row r="252">
          <cell r="A252">
            <v>16.399999999999999</v>
          </cell>
          <cell r="B252" t="str">
            <v>d- Suministro y colocación de 12 ductos de PVC-TDP diámetro 4"</v>
          </cell>
          <cell r="C252" t="str">
            <v>ML</v>
          </cell>
          <cell r="D252">
            <v>330</v>
          </cell>
          <cell r="E252">
            <v>146646</v>
          </cell>
          <cell r="F252">
            <v>146646</v>
          </cell>
        </row>
        <row r="253">
          <cell r="A253">
            <v>16.5</v>
          </cell>
          <cell r="B253" t="str">
            <v>e-Suministro y colocación de 16 ductos de PVC-TDP diámetro 4"</v>
          </cell>
          <cell r="C253" t="str">
            <v>ML</v>
          </cell>
          <cell r="D253">
            <v>404</v>
          </cell>
          <cell r="E253">
            <v>222779</v>
          </cell>
          <cell r="F253">
            <v>222779</v>
          </cell>
        </row>
        <row r="254">
          <cell r="A254">
            <v>16.600000000000001</v>
          </cell>
          <cell r="B254" t="str">
            <v>f- Suministro y colocación de 16 ductos de Acero diámetro 4"</v>
          </cell>
          <cell r="C254" t="str">
            <v>ML</v>
          </cell>
          <cell r="D254">
            <v>36</v>
          </cell>
          <cell r="E254">
            <v>1459493</v>
          </cell>
          <cell r="F254">
            <v>1459493</v>
          </cell>
        </row>
        <row r="255">
          <cell r="A255">
            <v>16.7</v>
          </cell>
          <cell r="B255" t="str">
            <v>g- Construcción de cárcamo en mampostería y tapa en concreto reforzado según detalle de la ETB. para protección de ductos en cruce de calzada.</v>
          </cell>
          <cell r="C255" t="str">
            <v>ML</v>
          </cell>
          <cell r="D255">
            <v>160</v>
          </cell>
          <cell r="E255">
            <v>87850</v>
          </cell>
          <cell r="F255">
            <v>87850</v>
          </cell>
        </row>
        <row r="256">
          <cell r="A256" t="str">
            <v xml:space="preserve"> </v>
          </cell>
          <cell r="B256" t="str">
            <v>CONSTRUCCION DE CAMARAS DE INSPECCION DE ACUERDO CON LAS NORMAS Y DISEÑOS DE LA E.T.B. ; INCLUYE MARCO Y TAPA.</v>
          </cell>
          <cell r="F256">
            <v>0</v>
          </cell>
        </row>
        <row r="257">
          <cell r="A257">
            <v>16.8</v>
          </cell>
          <cell r="B257" t="str">
            <v>a- T-13</v>
          </cell>
          <cell r="C257" t="str">
            <v>UN</v>
          </cell>
          <cell r="D257">
            <v>26</v>
          </cell>
          <cell r="E257">
            <v>840075</v>
          </cell>
          <cell r="F257">
            <v>840075</v>
          </cell>
        </row>
        <row r="258">
          <cell r="A258">
            <v>16.899999999999999</v>
          </cell>
          <cell r="B258" t="str">
            <v>b- T-14</v>
          </cell>
          <cell r="C258" t="str">
            <v>UN</v>
          </cell>
          <cell r="D258">
            <v>14</v>
          </cell>
          <cell r="E258">
            <v>1125712</v>
          </cell>
          <cell r="F258">
            <v>1125712</v>
          </cell>
        </row>
        <row r="259">
          <cell r="A259" t="str">
            <v>16.10.</v>
          </cell>
          <cell r="B259" t="str">
            <v>c- T-16</v>
          </cell>
          <cell r="C259" t="str">
            <v>UN</v>
          </cell>
          <cell r="D259">
            <v>2</v>
          </cell>
          <cell r="E259">
            <v>1213951</v>
          </cell>
          <cell r="F259">
            <v>1213951</v>
          </cell>
        </row>
        <row r="260">
          <cell r="A260">
            <v>16.11</v>
          </cell>
          <cell r="B260" t="str">
            <v>d- T-16E</v>
          </cell>
          <cell r="C260" t="str">
            <v>UN</v>
          </cell>
          <cell r="D260">
            <v>2</v>
          </cell>
          <cell r="E260">
            <v>10407425</v>
          </cell>
          <cell r="F260">
            <v>10407425</v>
          </cell>
        </row>
        <row r="261">
          <cell r="A261">
            <v>16.12</v>
          </cell>
          <cell r="B261" t="str">
            <v>f- T-18</v>
          </cell>
          <cell r="C261" t="str">
            <v>UN</v>
          </cell>
          <cell r="D261">
            <v>2</v>
          </cell>
          <cell r="E261">
            <v>992070</v>
          </cell>
          <cell r="F261">
            <v>992070</v>
          </cell>
        </row>
        <row r="262">
          <cell r="B262" t="str">
            <v>RECONSTRUCCION DE CAMARAS DE INSPECCION DE ACUERDO CON LAS NORMAS Y DISEÑOS DE LA E.T.B. ; INCLUYE MARCO Y TAPA.</v>
          </cell>
        </row>
        <row r="263">
          <cell r="A263">
            <v>16.13</v>
          </cell>
          <cell r="B263" t="str">
            <v>a- RT-13A</v>
          </cell>
          <cell r="C263" t="str">
            <v>UN</v>
          </cell>
          <cell r="D263">
            <v>46</v>
          </cell>
          <cell r="E263">
            <v>927030</v>
          </cell>
          <cell r="F263">
            <v>927030</v>
          </cell>
        </row>
        <row r="264">
          <cell r="A264">
            <v>16.14</v>
          </cell>
          <cell r="B264" t="str">
            <v>b- RT-14</v>
          </cell>
          <cell r="C264" t="str">
            <v>UN</v>
          </cell>
          <cell r="D264">
            <v>10</v>
          </cell>
          <cell r="E264">
            <v>1120712</v>
          </cell>
          <cell r="F264">
            <v>1120712</v>
          </cell>
        </row>
        <row r="265">
          <cell r="A265">
            <v>16.149999999999999</v>
          </cell>
          <cell r="B265" t="str">
            <v>c- RT-14A</v>
          </cell>
          <cell r="C265" t="str">
            <v>UN</v>
          </cell>
          <cell r="D265">
            <v>12</v>
          </cell>
          <cell r="E265">
            <v>1302037</v>
          </cell>
          <cell r="F265">
            <v>1302037</v>
          </cell>
        </row>
        <row r="266">
          <cell r="A266">
            <v>16.16</v>
          </cell>
          <cell r="B266" t="str">
            <v>d- RT-16</v>
          </cell>
          <cell r="C266" t="str">
            <v>UN</v>
          </cell>
          <cell r="D266">
            <v>2</v>
          </cell>
          <cell r="E266">
            <v>1298758</v>
          </cell>
          <cell r="F266">
            <v>1298758</v>
          </cell>
        </row>
        <row r="267">
          <cell r="A267">
            <v>16.170000000000002</v>
          </cell>
          <cell r="B267" t="str">
            <v>e- RT-16A</v>
          </cell>
          <cell r="C267" t="str">
            <v>UN</v>
          </cell>
          <cell r="D267">
            <v>2</v>
          </cell>
          <cell r="E267">
            <v>1445645</v>
          </cell>
          <cell r="F267">
            <v>1445645</v>
          </cell>
        </row>
        <row r="268">
          <cell r="A268">
            <v>16.18</v>
          </cell>
          <cell r="B268" t="str">
            <v>Reubicación de postes de Teléfonos</v>
          </cell>
          <cell r="C268" t="str">
            <v>UN</v>
          </cell>
          <cell r="D268">
            <v>48</v>
          </cell>
          <cell r="E268">
            <v>209700</v>
          </cell>
          <cell r="F268">
            <v>209700</v>
          </cell>
        </row>
        <row r="269">
          <cell r="A269">
            <v>16.190000000000001</v>
          </cell>
          <cell r="B269" t="str">
            <v>Recalce de pozos de inspección vehiculares</v>
          </cell>
          <cell r="C269" t="str">
            <v>UN</v>
          </cell>
          <cell r="D269">
            <v>284</v>
          </cell>
          <cell r="E269">
            <v>173500</v>
          </cell>
          <cell r="F269">
            <v>173500</v>
          </cell>
        </row>
        <row r="270">
          <cell r="B270" t="str">
            <v>OBRAS PARA SEMAFORIZACION</v>
          </cell>
        </row>
        <row r="271">
          <cell r="B271" t="str">
            <v>CANALIZACION PARA REDES</v>
          </cell>
        </row>
        <row r="272">
          <cell r="A272">
            <v>17.100000000000001</v>
          </cell>
          <cell r="B272" t="str">
            <v>a- Suministro y colocación de 1 ducto de PVC-DB diámetro 3"</v>
          </cell>
          <cell r="C272" t="str">
            <v xml:space="preserve"> ML</v>
          </cell>
          <cell r="D272">
            <v>2301</v>
          </cell>
          <cell r="E272">
            <v>9601</v>
          </cell>
          <cell r="F272">
            <v>9601</v>
          </cell>
        </row>
        <row r="273">
          <cell r="A273">
            <v>17.2</v>
          </cell>
          <cell r="B273" t="str">
            <v>b- Suministro y colocación de 1 ducto de Acero diámetro 3"</v>
          </cell>
          <cell r="C273" t="str">
            <v xml:space="preserve"> ML</v>
          </cell>
          <cell r="D273">
            <v>450</v>
          </cell>
          <cell r="E273">
            <v>55296</v>
          </cell>
          <cell r="F273">
            <v>55296</v>
          </cell>
        </row>
        <row r="274">
          <cell r="A274">
            <v>17.3</v>
          </cell>
          <cell r="B274" t="str">
            <v>Retiro de Semáforos</v>
          </cell>
          <cell r="C274" t="str">
            <v>Un</v>
          </cell>
          <cell r="D274">
            <v>54</v>
          </cell>
          <cell r="E274">
            <v>25409</v>
          </cell>
          <cell r="F274">
            <v>25409</v>
          </cell>
        </row>
        <row r="275">
          <cell r="A275">
            <v>17.399999999999999</v>
          </cell>
          <cell r="B275" t="str">
            <v>Suministro e instalación de semáforos.</v>
          </cell>
          <cell r="C275" t="str">
            <v>UN</v>
          </cell>
          <cell r="D275">
            <v>52</v>
          </cell>
          <cell r="E275">
            <v>837500</v>
          </cell>
          <cell r="F275">
            <v>837500</v>
          </cell>
        </row>
        <row r="276">
          <cell r="B276" t="str">
            <v>CONSTRUCCION DE CAJAS DE PASO DE ACUERDO CON LAS NORMAS Y DISEÑOS DE LA E.T.B.</v>
          </cell>
          <cell r="F276">
            <v>0</v>
          </cell>
        </row>
        <row r="277">
          <cell r="A277">
            <v>17.5</v>
          </cell>
          <cell r="B277" t="str">
            <v>a- 0.6 m x 0.7 m</v>
          </cell>
          <cell r="C277" t="str">
            <v>UND.</v>
          </cell>
          <cell r="D277">
            <v>100</v>
          </cell>
          <cell r="E277">
            <v>672850</v>
          </cell>
          <cell r="F277">
            <v>672850</v>
          </cell>
        </row>
        <row r="278">
          <cell r="A278">
            <v>17.600000000000001</v>
          </cell>
          <cell r="B278" t="str">
            <v>Anclajes poste para semáforo</v>
          </cell>
          <cell r="C278" t="str">
            <v>UND.</v>
          </cell>
          <cell r="D278">
            <v>108</v>
          </cell>
          <cell r="E278">
            <v>108500</v>
          </cell>
          <cell r="F278">
            <v>108500</v>
          </cell>
        </row>
        <row r="279">
          <cell r="A279">
            <v>17.7</v>
          </cell>
          <cell r="B279" t="str">
            <v>Poste metálico tipo ménsula para semáforo, incluye instalación eléctrica.</v>
          </cell>
          <cell r="C279" t="str">
            <v>UND.</v>
          </cell>
          <cell r="D279">
            <v>108</v>
          </cell>
          <cell r="E279">
            <v>975801</v>
          </cell>
          <cell r="F279">
            <v>975801</v>
          </cell>
        </row>
        <row r="280">
          <cell r="B280" t="str">
            <v xml:space="preserve">EMPRADIZACION </v>
          </cell>
          <cell r="F280">
            <v>0</v>
          </cell>
        </row>
        <row r="281">
          <cell r="A281">
            <v>18.100000000000001</v>
          </cell>
          <cell r="B281" t="str">
            <v>Suministro, plantación y mantenimiento hasta la entrega de grama</v>
          </cell>
          <cell r="C281" t="str">
            <v>M2</v>
          </cell>
          <cell r="D281">
            <v>16988</v>
          </cell>
          <cell r="E281">
            <v>2250</v>
          </cell>
          <cell r="F281">
            <v>2250</v>
          </cell>
        </row>
        <row r="282">
          <cell r="B282" t="str">
            <v>AMOBLAMIENTO URBANO</v>
          </cell>
          <cell r="F282">
            <v>0</v>
          </cell>
        </row>
        <row r="283">
          <cell r="A283">
            <v>19.100000000000001</v>
          </cell>
          <cell r="B283" t="str">
            <v>Canecas</v>
          </cell>
          <cell r="C283" t="str">
            <v>UN</v>
          </cell>
          <cell r="D283">
            <v>290</v>
          </cell>
          <cell r="E283">
            <v>120505</v>
          </cell>
          <cell r="F283">
            <v>120505</v>
          </cell>
        </row>
        <row r="284">
          <cell r="A284">
            <v>19.2</v>
          </cell>
          <cell r="B284" t="str">
            <v>Bolardos</v>
          </cell>
          <cell r="C284" t="str">
            <v>UN</v>
          </cell>
          <cell r="D284">
            <v>90</v>
          </cell>
          <cell r="E284">
            <v>61309</v>
          </cell>
          <cell r="F284">
            <v>61309</v>
          </cell>
        </row>
        <row r="285">
          <cell r="A285">
            <v>19.3</v>
          </cell>
          <cell r="B285" t="str">
            <v>Protectores de arboles</v>
          </cell>
          <cell r="C285" t="str">
            <v>UN</v>
          </cell>
          <cell r="D285">
            <v>450</v>
          </cell>
          <cell r="E285">
            <v>133414</v>
          </cell>
          <cell r="F285">
            <v>133414</v>
          </cell>
        </row>
        <row r="286">
          <cell r="B286" t="str">
            <v>SEÑALES DE TRANSITO</v>
          </cell>
          <cell r="F286">
            <v>0</v>
          </cell>
        </row>
        <row r="287">
          <cell r="A287" t="str">
            <v xml:space="preserve"> </v>
          </cell>
          <cell r="B287" t="str">
            <v>Suministro y colocación de señales; incluye soportes completos y base.</v>
          </cell>
          <cell r="D287" t="str">
            <v xml:space="preserve"> </v>
          </cell>
          <cell r="F287">
            <v>0</v>
          </cell>
        </row>
        <row r="288">
          <cell r="A288">
            <v>20.100000000000001</v>
          </cell>
          <cell r="B288" t="str">
            <v>a- Informativas</v>
          </cell>
          <cell r="C288" t="str">
            <v>UN</v>
          </cell>
          <cell r="D288">
            <v>50</v>
          </cell>
          <cell r="E288">
            <v>102520</v>
          </cell>
          <cell r="F288">
            <v>102520</v>
          </cell>
        </row>
        <row r="289">
          <cell r="A289">
            <v>20.2</v>
          </cell>
          <cell r="B289" t="str">
            <v>b- Reglamentarias</v>
          </cell>
          <cell r="C289" t="str">
            <v>UN</v>
          </cell>
          <cell r="D289">
            <v>50</v>
          </cell>
          <cell r="E289">
            <v>102520</v>
          </cell>
          <cell r="F289">
            <v>102520</v>
          </cell>
        </row>
        <row r="290">
          <cell r="A290">
            <v>20.3</v>
          </cell>
          <cell r="B290" t="str">
            <v>c- Preventivas</v>
          </cell>
          <cell r="C290" t="str">
            <v>UN</v>
          </cell>
          <cell r="D290">
            <v>44</v>
          </cell>
          <cell r="E290">
            <v>102520</v>
          </cell>
          <cell r="F290">
            <v>102520</v>
          </cell>
        </row>
        <row r="291">
          <cell r="A291">
            <v>20.399999999999999</v>
          </cell>
          <cell r="B291" t="str">
            <v>d- Informativas  elevadas de una bandera</v>
          </cell>
          <cell r="C291" t="str">
            <v>UN</v>
          </cell>
          <cell r="D291">
            <v>81</v>
          </cell>
          <cell r="E291">
            <v>583486</v>
          </cell>
          <cell r="F291">
            <v>583486</v>
          </cell>
        </row>
        <row r="292">
          <cell r="A292">
            <v>20.5</v>
          </cell>
          <cell r="B292" t="str">
            <v>e- Informativas  elevadas de doble bandera</v>
          </cell>
          <cell r="C292" t="str">
            <v>UN</v>
          </cell>
          <cell r="D292">
            <v>2</v>
          </cell>
          <cell r="E292">
            <v>1166972</v>
          </cell>
          <cell r="F292">
            <v>1166972</v>
          </cell>
        </row>
        <row r="293">
          <cell r="A293">
            <v>20.6</v>
          </cell>
          <cell r="B293" t="str">
            <v>f- Retiro de señales de tránsito</v>
          </cell>
          <cell r="C293" t="str">
            <v>UN</v>
          </cell>
          <cell r="D293">
            <v>27</v>
          </cell>
          <cell r="E293">
            <v>17600</v>
          </cell>
          <cell r="F293">
            <v>17600</v>
          </cell>
        </row>
        <row r="294">
          <cell r="B294" t="str">
            <v xml:space="preserve">DEMARCACION DE PAVIMENTOS </v>
          </cell>
          <cell r="F294">
            <v>0</v>
          </cell>
        </row>
        <row r="295">
          <cell r="B295" t="str">
            <v>Pinturas de líneas y marcas de los siguientes tipos:</v>
          </cell>
          <cell r="F295">
            <v>0</v>
          </cell>
        </row>
        <row r="296">
          <cell r="A296">
            <v>21.1</v>
          </cell>
          <cell r="B296" t="str">
            <v>a- Línea L-1. Línea blanca de carriles (discontinua - división de carril)</v>
          </cell>
          <cell r="C296" t="str">
            <v>ML</v>
          </cell>
          <cell r="D296">
            <v>34200</v>
          </cell>
          <cell r="E296">
            <v>1021</v>
          </cell>
          <cell r="F296">
            <v>1021</v>
          </cell>
        </row>
        <row r="297">
          <cell r="A297">
            <v>21.2</v>
          </cell>
          <cell r="B297" t="str">
            <v>b- Línea L-2. Línea blanca de 1,00 X 1,00 X 0,15 (discontinua más seguida)</v>
          </cell>
          <cell r="C297" t="str">
            <v>ML</v>
          </cell>
          <cell r="D297">
            <v>6840</v>
          </cell>
          <cell r="E297">
            <v>1021</v>
          </cell>
          <cell r="F297">
            <v>1021</v>
          </cell>
        </row>
        <row r="298">
          <cell r="A298">
            <v>21.3</v>
          </cell>
          <cell r="B298" t="str">
            <v>c- Línea L-3. Línea blanca continua de 15,00 X 0,15 (Continua - Longitudinal)</v>
          </cell>
          <cell r="C298" t="str">
            <v>ML</v>
          </cell>
          <cell r="D298">
            <v>52400</v>
          </cell>
          <cell r="E298">
            <v>1559</v>
          </cell>
          <cell r="F298">
            <v>1559</v>
          </cell>
        </row>
        <row r="299">
          <cell r="A299">
            <v>21.4</v>
          </cell>
          <cell r="B299" t="str">
            <v>d- Línea L-4. Línea blanca de pare de 0,60 (Continua - Transversal más ancha)</v>
          </cell>
          <cell r="C299" t="str">
            <v>ML</v>
          </cell>
          <cell r="D299">
            <v>2340</v>
          </cell>
          <cell r="E299">
            <v>5700</v>
          </cell>
          <cell r="F299">
            <v>5700</v>
          </cell>
        </row>
        <row r="300">
          <cell r="A300">
            <v>21.5</v>
          </cell>
          <cell r="B300" t="str">
            <v>f- Línea L-6. Línea blanca peatonal 4,00 X 0,40 (0,60 sin pintar)   (Cebras)</v>
          </cell>
          <cell r="C300" t="str">
            <v>ML</v>
          </cell>
          <cell r="D300">
            <v>2340</v>
          </cell>
          <cell r="E300">
            <v>3800</v>
          </cell>
          <cell r="F300">
            <v>3800</v>
          </cell>
        </row>
        <row r="301">
          <cell r="B301" t="str">
            <v>FLECHAS TIPO:</v>
          </cell>
          <cell r="F301">
            <v>0</v>
          </cell>
        </row>
        <row r="302">
          <cell r="A302">
            <v>21.6</v>
          </cell>
          <cell r="B302" t="str">
            <v>a- Tipo A Y B (flechas en curva)</v>
          </cell>
          <cell r="C302" t="str">
            <v>UN</v>
          </cell>
          <cell r="D302">
            <v>226</v>
          </cell>
          <cell r="E302">
            <v>14250</v>
          </cell>
          <cell r="F302">
            <v>14250</v>
          </cell>
        </row>
        <row r="303">
          <cell r="A303">
            <v>21.7</v>
          </cell>
          <cell r="B303" t="str">
            <v>b- Tipo C (flecha en curva y recta)</v>
          </cell>
          <cell r="C303" t="str">
            <v>UN</v>
          </cell>
          <cell r="D303">
            <v>112</v>
          </cell>
          <cell r="E303">
            <v>22230</v>
          </cell>
          <cell r="F303">
            <v>22230</v>
          </cell>
        </row>
        <row r="304">
          <cell r="A304">
            <v>21.8</v>
          </cell>
          <cell r="B304" t="str">
            <v>c- Tipo D (flecha recta)</v>
          </cell>
          <cell r="C304" t="str">
            <v>UN</v>
          </cell>
          <cell r="D304">
            <v>360</v>
          </cell>
          <cell r="E304">
            <v>11495</v>
          </cell>
          <cell r="F304">
            <v>11495</v>
          </cell>
        </row>
        <row r="305">
          <cell r="A305">
            <v>21.9</v>
          </cell>
          <cell r="B305" t="str">
            <v xml:space="preserve">d- Taches reflectivos </v>
          </cell>
          <cell r="C305" t="str">
            <v>UN</v>
          </cell>
          <cell r="D305">
            <v>3012</v>
          </cell>
          <cell r="E305">
            <v>5500</v>
          </cell>
          <cell r="F305">
            <v>5500</v>
          </cell>
        </row>
        <row r="306">
          <cell r="A306" t="str">
            <v>21.10.</v>
          </cell>
          <cell r="B306" t="str">
            <v>e- Retiro tachones</v>
          </cell>
          <cell r="C306" t="str">
            <v>UN</v>
          </cell>
          <cell r="D306">
            <v>8170</v>
          </cell>
          <cell r="E306">
            <v>2875</v>
          </cell>
          <cell r="F306">
            <v>2875</v>
          </cell>
        </row>
        <row r="307">
          <cell r="B307" t="str">
            <v xml:space="preserve">REPARACIONES Y FRESADO  EN PAVIMENTOS FLEXIBLES </v>
          </cell>
          <cell r="F307">
            <v>0</v>
          </cell>
        </row>
        <row r="308">
          <cell r="A308">
            <v>22.1</v>
          </cell>
          <cell r="B308" t="str">
            <v>Excavación hasta la base granular</v>
          </cell>
          <cell r="C308" t="str">
            <v>M3</v>
          </cell>
          <cell r="D308">
            <v>1539</v>
          </cell>
          <cell r="E308">
            <v>4612</v>
          </cell>
          <cell r="F308">
            <v>4612</v>
          </cell>
        </row>
        <row r="309">
          <cell r="A309">
            <v>22.2</v>
          </cell>
          <cell r="B309" t="str">
            <v>Rellenos para la sub-base granular.</v>
          </cell>
          <cell r="C309" t="str">
            <v>M3</v>
          </cell>
          <cell r="D309">
            <v>1283</v>
          </cell>
          <cell r="E309">
            <v>16414</v>
          </cell>
          <cell r="F309">
            <v>16414</v>
          </cell>
        </row>
        <row r="310">
          <cell r="A310">
            <v>22.3</v>
          </cell>
          <cell r="B310" t="str">
            <v>Rellenos para la base granular.</v>
          </cell>
          <cell r="C310" t="str">
            <v>M3</v>
          </cell>
          <cell r="D310">
            <v>308</v>
          </cell>
          <cell r="E310">
            <v>16587</v>
          </cell>
          <cell r="F310">
            <v>16587</v>
          </cell>
        </row>
        <row r="311">
          <cell r="A311">
            <v>22.4</v>
          </cell>
          <cell r="B311" t="str">
            <v>Base asfáltica.</v>
          </cell>
          <cell r="C311" t="str">
            <v>M3</v>
          </cell>
          <cell r="D311">
            <v>1077</v>
          </cell>
          <cell r="E311">
            <v>124830</v>
          </cell>
          <cell r="F311">
            <v>124830</v>
          </cell>
        </row>
        <row r="312">
          <cell r="A312">
            <v>22.5</v>
          </cell>
          <cell r="B312" t="str">
            <v>Fresado de pavimento asfáltico (espesor de 0,07 m. a 0,10m.). Incluye retiro, cargue y Transporte, disposición final en escombrera aprobada por el DAMA. O en un sitio indicado para posterior reutilización.</v>
          </cell>
          <cell r="C312" t="str">
            <v>M3</v>
          </cell>
          <cell r="D312">
            <v>7823</v>
          </cell>
          <cell r="E312">
            <v>17315</v>
          </cell>
          <cell r="F312">
            <v>17315</v>
          </cell>
        </row>
        <row r="313">
          <cell r="A313">
            <v>22.6</v>
          </cell>
          <cell r="B313" t="str">
            <v>Colocación de material fresado y reciclado con asfalto espumado</v>
          </cell>
          <cell r="C313" t="str">
            <v>M3</v>
          </cell>
          <cell r="D313">
            <v>1440</v>
          </cell>
          <cell r="E313">
            <v>34383</v>
          </cell>
          <cell r="F313">
            <v>34383</v>
          </cell>
        </row>
        <row r="314">
          <cell r="B314" t="str">
            <v xml:space="preserve">RAMPAS DE ACCESO ANDENES </v>
          </cell>
          <cell r="F314">
            <v>0</v>
          </cell>
        </row>
        <row r="315">
          <cell r="A315">
            <v>23.1</v>
          </cell>
          <cell r="B315" t="str">
            <v>Rampas para minusválidos</v>
          </cell>
          <cell r="C315" t="str">
            <v>UND</v>
          </cell>
          <cell r="D315">
            <v>180</v>
          </cell>
          <cell r="E315">
            <v>164583</v>
          </cell>
          <cell r="F315">
            <v>164583</v>
          </cell>
        </row>
        <row r="316">
          <cell r="B316" t="str">
            <v>REPARACION EN PAVIMENTOS RIGIDOS</v>
          </cell>
          <cell r="F316">
            <v>0</v>
          </cell>
        </row>
        <row r="317">
          <cell r="A317">
            <v>24.1</v>
          </cell>
          <cell r="B317" t="str">
            <v>Reparación de losas de concreto (incluye demolición de placa, excavación en base granular, relleno fluido y concreto)</v>
          </cell>
          <cell r="C317" t="str">
            <v>M2</v>
          </cell>
          <cell r="D317">
            <v>1930</v>
          </cell>
          <cell r="E317">
            <v>81578</v>
          </cell>
          <cell r="F317">
            <v>81578</v>
          </cell>
        </row>
        <row r="318">
          <cell r="B318" t="str">
            <v>OBRAS VARIAS DE PAISAJISMO</v>
          </cell>
          <cell r="F318">
            <v>0</v>
          </cell>
        </row>
        <row r="319">
          <cell r="A319">
            <v>25.1</v>
          </cell>
          <cell r="B319" t="str">
            <v>Retiro y traslado de bancas</v>
          </cell>
          <cell r="C319" t="str">
            <v>ML</v>
          </cell>
          <cell r="D319">
            <v>15</v>
          </cell>
          <cell r="E319">
            <v>125000</v>
          </cell>
          <cell r="F319">
            <v>125000</v>
          </cell>
        </row>
        <row r="320">
          <cell r="B320" t="str">
            <v>PLAN DE MANEJO DE TRAFICO</v>
          </cell>
          <cell r="F320">
            <v>0</v>
          </cell>
        </row>
        <row r="321">
          <cell r="A321">
            <v>26.1</v>
          </cell>
          <cell r="B321" t="str">
            <v>Ejecución de plan de manejo de tráfico</v>
          </cell>
          <cell r="C321" t="str">
            <v>GL</v>
          </cell>
          <cell r="D321">
            <v>1</v>
          </cell>
          <cell r="E321">
            <v>60000000</v>
          </cell>
          <cell r="F321">
            <v>60000000</v>
          </cell>
        </row>
        <row r="322">
          <cell r="B322" t="str">
            <v>PLAN DE MANEJO AMBIENTAL</v>
          </cell>
          <cell r="F322">
            <v>0</v>
          </cell>
        </row>
        <row r="323">
          <cell r="A323">
            <v>27.1</v>
          </cell>
          <cell r="B323" t="str">
            <v>Ejecución de plan de manejo ambiental.  Incluye:</v>
          </cell>
          <cell r="C323" t="str">
            <v>GL</v>
          </cell>
          <cell r="D323">
            <v>1</v>
          </cell>
          <cell r="E323">
            <v>150000000</v>
          </cell>
          <cell r="F323">
            <v>150000000</v>
          </cell>
        </row>
        <row r="324">
          <cell r="B324" t="str">
            <v>A - Sistema Gerencial de Gestión Ambiental</v>
          </cell>
        </row>
        <row r="325">
          <cell r="B325" t="str">
            <v>B - Programa Gestión socio Ambiental</v>
          </cell>
        </row>
        <row r="326">
          <cell r="B326" t="str">
            <v>D - Programa de Manejo del Componente Arbóreo</v>
          </cell>
        </row>
        <row r="327">
          <cell r="B327" t="str">
            <v>E - Programa de Actividades de Construcción y Adecuación</v>
          </cell>
        </row>
        <row r="328">
          <cell r="B328" t="str">
            <v xml:space="preserve">F - Programa de Seguimiento y Monitoreo  </v>
          </cell>
        </row>
        <row r="329">
          <cell r="B329" t="str">
            <v>VALOR TOTAL</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CRETO"/>
      <sheetName val="REMISIÓN CONCRETOS"/>
      <sheetName val="CONCRET. DESDE 24H"/>
      <sheetName val="CONCRET. 7-14-28 D"/>
      <sheetName val="NÚCLEOS"/>
      <sheetName val="BLOQUES-LADRILLOS"/>
      <sheetName val="MEZCLAS"/>
      <sheetName val="BELKELMAN"/>
      <sheetName val="Extracción S.S.S."/>
      <sheetName val="EXTRACCIÓN S.S.S. "/>
      <sheetName val="EXTRACCIÓN (PARAFINAD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83-LAB-01-0260"/>
    </sheetNames>
    <sheetDataSet>
      <sheetData sheetId="0" refreshError="1">
        <row r="5">
          <cell r="AI5">
            <v>8</v>
          </cell>
        </row>
        <row r="6">
          <cell r="AI6">
            <v>7</v>
          </cell>
        </row>
        <row r="7">
          <cell r="AI7">
            <v>8</v>
          </cell>
        </row>
        <row r="8">
          <cell r="AI8">
            <v>9</v>
          </cell>
        </row>
        <row r="9">
          <cell r="AI9">
            <v>8</v>
          </cell>
        </row>
        <row r="10">
          <cell r="AI10">
            <v>9</v>
          </cell>
        </row>
        <row r="11">
          <cell r="AI11">
            <v>8</v>
          </cell>
        </row>
        <row r="12">
          <cell r="AI12">
            <v>8</v>
          </cell>
        </row>
        <row r="13">
          <cell r="AI13">
            <v>8</v>
          </cell>
        </row>
        <row r="14">
          <cell r="AI14">
            <v>10</v>
          </cell>
        </row>
        <row r="15">
          <cell r="AI15">
            <v>10</v>
          </cell>
        </row>
        <row r="16">
          <cell r="AI16">
            <v>8</v>
          </cell>
        </row>
        <row r="17">
          <cell r="AI17">
            <v>9</v>
          </cell>
        </row>
        <row r="18">
          <cell r="AI18">
            <v>9</v>
          </cell>
        </row>
        <row r="19">
          <cell r="AI19">
            <v>9</v>
          </cell>
        </row>
        <row r="20">
          <cell r="AI20">
            <v>9</v>
          </cell>
        </row>
        <row r="21">
          <cell r="AI21">
            <v>8</v>
          </cell>
        </row>
        <row r="22">
          <cell r="AI22">
            <v>9</v>
          </cell>
        </row>
        <row r="23">
          <cell r="AI23">
            <v>10</v>
          </cell>
        </row>
        <row r="24">
          <cell r="AI24">
            <v>9</v>
          </cell>
        </row>
        <row r="25">
          <cell r="AI25">
            <v>8</v>
          </cell>
        </row>
        <row r="26">
          <cell r="AI26">
            <v>10</v>
          </cell>
        </row>
        <row r="27">
          <cell r="AI27">
            <v>8</v>
          </cell>
        </row>
        <row r="28">
          <cell r="AI28">
            <v>10</v>
          </cell>
        </row>
        <row r="29">
          <cell r="AI29">
            <v>9</v>
          </cell>
        </row>
        <row r="30">
          <cell r="AI30">
            <v>9</v>
          </cell>
        </row>
        <row r="31">
          <cell r="AI31">
            <v>10</v>
          </cell>
        </row>
        <row r="32">
          <cell r="AI32">
            <v>9</v>
          </cell>
        </row>
        <row r="33">
          <cell r="AI33">
            <v>10</v>
          </cell>
        </row>
        <row r="34">
          <cell r="AI34">
            <v>9</v>
          </cell>
        </row>
        <row r="35">
          <cell r="AI35">
            <v>9</v>
          </cell>
        </row>
        <row r="36">
          <cell r="AI36">
            <v>7</v>
          </cell>
        </row>
        <row r="37">
          <cell r="AI37">
            <v>9</v>
          </cell>
        </row>
        <row r="38">
          <cell r="AI38">
            <v>9</v>
          </cell>
        </row>
        <row r="39">
          <cell r="AI39">
            <v>9</v>
          </cell>
        </row>
        <row r="40">
          <cell r="AI40">
            <v>10</v>
          </cell>
        </row>
        <row r="41">
          <cell r="AI41">
            <v>8</v>
          </cell>
        </row>
        <row r="42">
          <cell r="AI42">
            <v>8</v>
          </cell>
        </row>
        <row r="43">
          <cell r="AI43">
            <v>7</v>
          </cell>
        </row>
        <row r="44">
          <cell r="AI44">
            <v>11</v>
          </cell>
        </row>
        <row r="45">
          <cell r="AI45">
            <v>8</v>
          </cell>
        </row>
        <row r="46">
          <cell r="AI46">
            <v>8</v>
          </cell>
        </row>
        <row r="47">
          <cell r="AI47">
            <v>8</v>
          </cell>
        </row>
        <row r="48">
          <cell r="AI48">
            <v>8.5</v>
          </cell>
        </row>
        <row r="49">
          <cell r="AI49">
            <v>9</v>
          </cell>
        </row>
        <row r="50">
          <cell r="AI50">
            <v>8</v>
          </cell>
        </row>
        <row r="51">
          <cell r="AI51">
            <v>9</v>
          </cell>
        </row>
        <row r="52">
          <cell r="AI52">
            <v>10</v>
          </cell>
        </row>
        <row r="53">
          <cell r="AI53">
            <v>9</v>
          </cell>
        </row>
        <row r="54">
          <cell r="AI54">
            <v>8</v>
          </cell>
        </row>
        <row r="55">
          <cell r="AI55">
            <v>10</v>
          </cell>
        </row>
        <row r="56">
          <cell r="AI56">
            <v>8.6</v>
          </cell>
        </row>
        <row r="57">
          <cell r="AI57">
            <v>9.5</v>
          </cell>
        </row>
        <row r="58">
          <cell r="AI58">
            <v>9</v>
          </cell>
        </row>
        <row r="59">
          <cell r="AI59">
            <v>9</v>
          </cell>
        </row>
        <row r="60">
          <cell r="AI60">
            <v>9</v>
          </cell>
        </row>
        <row r="61">
          <cell r="AI61">
            <v>7.5</v>
          </cell>
        </row>
        <row r="62">
          <cell r="AI62">
            <v>8</v>
          </cell>
        </row>
        <row r="63">
          <cell r="AI63">
            <v>9</v>
          </cell>
        </row>
        <row r="64">
          <cell r="AI64">
            <v>9</v>
          </cell>
        </row>
        <row r="65">
          <cell r="AI65">
            <v>8.5</v>
          </cell>
        </row>
        <row r="66">
          <cell r="AI66">
            <v>9</v>
          </cell>
        </row>
        <row r="67">
          <cell r="AI67">
            <v>8</v>
          </cell>
        </row>
        <row r="68">
          <cell r="AI68">
            <v>9</v>
          </cell>
        </row>
        <row r="69">
          <cell r="AI69">
            <v>7.5</v>
          </cell>
        </row>
        <row r="70">
          <cell r="AI70">
            <v>8.5</v>
          </cell>
        </row>
        <row r="71">
          <cell r="AI71">
            <v>0</v>
          </cell>
        </row>
        <row r="72">
          <cell r="AI72">
            <v>0</v>
          </cell>
        </row>
        <row r="73">
          <cell r="AI73">
            <v>9</v>
          </cell>
        </row>
        <row r="74">
          <cell r="AI74">
            <v>8</v>
          </cell>
        </row>
        <row r="75">
          <cell r="AI75">
            <v>9</v>
          </cell>
        </row>
        <row r="76">
          <cell r="AI76">
            <v>9.5</v>
          </cell>
        </row>
        <row r="77">
          <cell r="AI77">
            <v>9</v>
          </cell>
        </row>
        <row r="78">
          <cell r="AI78">
            <v>10.5</v>
          </cell>
        </row>
        <row r="79">
          <cell r="AI79">
            <v>8</v>
          </cell>
        </row>
        <row r="80">
          <cell r="AI80">
            <v>8.5</v>
          </cell>
        </row>
        <row r="81">
          <cell r="AI81">
            <v>9</v>
          </cell>
        </row>
        <row r="82">
          <cell r="AI82">
            <v>9</v>
          </cell>
        </row>
        <row r="83">
          <cell r="AI83">
            <v>0</v>
          </cell>
        </row>
        <row r="84">
          <cell r="AI84">
            <v>0</v>
          </cell>
        </row>
        <row r="85">
          <cell r="AI85">
            <v>0</v>
          </cell>
        </row>
        <row r="86">
          <cell r="AI86">
            <v>0</v>
          </cell>
        </row>
        <row r="87">
          <cell r="AI87">
            <v>0</v>
          </cell>
        </row>
        <row r="88">
          <cell r="AI88">
            <v>0</v>
          </cell>
        </row>
        <row r="89">
          <cell r="AI89">
            <v>0</v>
          </cell>
        </row>
        <row r="90">
          <cell r="AI90">
            <v>0</v>
          </cell>
        </row>
        <row r="91">
          <cell r="AI91">
            <v>0</v>
          </cell>
        </row>
        <row r="92">
          <cell r="AI92">
            <v>0</v>
          </cell>
        </row>
        <row r="93">
          <cell r="AI93">
            <v>0</v>
          </cell>
        </row>
        <row r="94">
          <cell r="AI94">
            <v>0</v>
          </cell>
        </row>
        <row r="95">
          <cell r="AI95">
            <v>0</v>
          </cell>
        </row>
        <row r="96">
          <cell r="AI96">
            <v>0</v>
          </cell>
        </row>
        <row r="97">
          <cell r="AI97">
            <v>0</v>
          </cell>
        </row>
        <row r="98">
          <cell r="AI98">
            <v>0</v>
          </cell>
        </row>
        <row r="99">
          <cell r="AI99">
            <v>0</v>
          </cell>
        </row>
        <row r="100">
          <cell r="AI100">
            <v>0</v>
          </cell>
        </row>
        <row r="101">
          <cell r="AI101">
            <v>0</v>
          </cell>
        </row>
        <row r="102">
          <cell r="AI102">
            <v>0</v>
          </cell>
        </row>
        <row r="103">
          <cell r="AI103">
            <v>0</v>
          </cell>
        </row>
        <row r="104">
          <cell r="AI104">
            <v>0</v>
          </cell>
        </row>
        <row r="105">
          <cell r="AI105">
            <v>0</v>
          </cell>
        </row>
        <row r="106">
          <cell r="AI106">
            <v>0</v>
          </cell>
        </row>
        <row r="107">
          <cell r="AI107">
            <v>0</v>
          </cell>
        </row>
        <row r="108">
          <cell r="AI108">
            <v>0</v>
          </cell>
        </row>
        <row r="109">
          <cell r="AI109">
            <v>0</v>
          </cell>
        </row>
        <row r="110">
          <cell r="AI110">
            <v>0</v>
          </cell>
        </row>
        <row r="111">
          <cell r="AI111">
            <v>0</v>
          </cell>
        </row>
        <row r="112">
          <cell r="AI112">
            <v>0</v>
          </cell>
        </row>
        <row r="113">
          <cell r="AI113">
            <v>0</v>
          </cell>
        </row>
        <row r="114">
          <cell r="AI114">
            <v>0</v>
          </cell>
        </row>
        <row r="115">
          <cell r="AI115">
            <v>0</v>
          </cell>
        </row>
        <row r="116">
          <cell r="AI116">
            <v>0</v>
          </cell>
        </row>
        <row r="117">
          <cell r="AI117">
            <v>0</v>
          </cell>
        </row>
        <row r="118">
          <cell r="AI118">
            <v>0</v>
          </cell>
        </row>
        <row r="119">
          <cell r="AI119">
            <v>0</v>
          </cell>
        </row>
        <row r="120">
          <cell r="AI120">
            <v>0</v>
          </cell>
        </row>
        <row r="121">
          <cell r="AI121">
            <v>0</v>
          </cell>
        </row>
        <row r="122">
          <cell r="AI122">
            <v>0</v>
          </cell>
        </row>
        <row r="123">
          <cell r="AI123">
            <v>0</v>
          </cell>
        </row>
        <row r="124">
          <cell r="AI124">
            <v>0</v>
          </cell>
        </row>
        <row r="125">
          <cell r="AI125">
            <v>0</v>
          </cell>
        </row>
        <row r="126">
          <cell r="AI126">
            <v>0</v>
          </cell>
        </row>
        <row r="127">
          <cell r="AI127">
            <v>0</v>
          </cell>
        </row>
        <row r="128">
          <cell r="AI128">
            <v>0</v>
          </cell>
        </row>
        <row r="129">
          <cell r="AI129">
            <v>0</v>
          </cell>
        </row>
        <row r="130">
          <cell r="AI130">
            <v>0</v>
          </cell>
        </row>
        <row r="131">
          <cell r="AI131">
            <v>0</v>
          </cell>
        </row>
        <row r="132">
          <cell r="AI132">
            <v>0</v>
          </cell>
        </row>
        <row r="133">
          <cell r="AI133">
            <v>0</v>
          </cell>
        </row>
        <row r="134">
          <cell r="AI134">
            <v>0</v>
          </cell>
        </row>
        <row r="135">
          <cell r="AI135">
            <v>0</v>
          </cell>
        </row>
        <row r="136">
          <cell r="AI136">
            <v>0</v>
          </cell>
        </row>
        <row r="137">
          <cell r="AI137">
            <v>0</v>
          </cell>
        </row>
        <row r="138">
          <cell r="AI138">
            <v>0</v>
          </cell>
        </row>
        <row r="139">
          <cell r="AI139">
            <v>0</v>
          </cell>
        </row>
        <row r="140">
          <cell r="AI140">
            <v>0</v>
          </cell>
        </row>
        <row r="141">
          <cell r="AI141">
            <v>0</v>
          </cell>
        </row>
        <row r="142">
          <cell r="AI142">
            <v>0</v>
          </cell>
        </row>
        <row r="143">
          <cell r="AI143">
            <v>0</v>
          </cell>
        </row>
        <row r="144">
          <cell r="AI144">
            <v>0</v>
          </cell>
        </row>
        <row r="145">
          <cell r="AI145">
            <v>0</v>
          </cell>
        </row>
        <row r="146">
          <cell r="AI146">
            <v>0</v>
          </cell>
        </row>
        <row r="147">
          <cell r="AI147">
            <v>0</v>
          </cell>
        </row>
        <row r="148">
          <cell r="AI148">
            <v>0</v>
          </cell>
        </row>
        <row r="149">
          <cell r="AI149">
            <v>0</v>
          </cell>
        </row>
        <row r="150">
          <cell r="AI150">
            <v>0</v>
          </cell>
        </row>
        <row r="151">
          <cell r="AI151">
            <v>0</v>
          </cell>
        </row>
        <row r="152">
          <cell r="AI152">
            <v>0</v>
          </cell>
        </row>
        <row r="153">
          <cell r="AI153">
            <v>0</v>
          </cell>
        </row>
        <row r="154">
          <cell r="AI154">
            <v>0</v>
          </cell>
        </row>
        <row r="155">
          <cell r="AI155">
            <v>0</v>
          </cell>
        </row>
        <row r="156">
          <cell r="AI156">
            <v>0</v>
          </cell>
        </row>
        <row r="157">
          <cell r="AI157">
            <v>0</v>
          </cell>
        </row>
        <row r="158">
          <cell r="AI158">
            <v>0</v>
          </cell>
        </row>
        <row r="159">
          <cell r="AI159">
            <v>0</v>
          </cell>
        </row>
        <row r="160">
          <cell r="AI160">
            <v>0</v>
          </cell>
        </row>
        <row r="161">
          <cell r="AI161">
            <v>0</v>
          </cell>
        </row>
        <row r="162">
          <cell r="AI162">
            <v>0</v>
          </cell>
        </row>
        <row r="163">
          <cell r="AI163">
            <v>0</v>
          </cell>
        </row>
        <row r="164">
          <cell r="AI164">
            <v>0</v>
          </cell>
        </row>
        <row r="165">
          <cell r="AI165">
            <v>0</v>
          </cell>
        </row>
        <row r="166">
          <cell r="AI166">
            <v>0</v>
          </cell>
        </row>
        <row r="167">
          <cell r="AI167">
            <v>0</v>
          </cell>
        </row>
        <row r="168">
          <cell r="AI168">
            <v>0</v>
          </cell>
        </row>
        <row r="169">
          <cell r="AI169">
            <v>0</v>
          </cell>
        </row>
        <row r="170">
          <cell r="AI170">
            <v>0</v>
          </cell>
        </row>
        <row r="171">
          <cell r="AI171">
            <v>0</v>
          </cell>
        </row>
        <row r="172">
          <cell r="AI172">
            <v>0</v>
          </cell>
        </row>
        <row r="173">
          <cell r="AI173">
            <v>0</v>
          </cell>
        </row>
        <row r="174">
          <cell r="AI174">
            <v>0</v>
          </cell>
        </row>
        <row r="175">
          <cell r="AI175">
            <v>0</v>
          </cell>
        </row>
        <row r="176">
          <cell r="AI176">
            <v>0</v>
          </cell>
        </row>
        <row r="177">
          <cell r="AI177">
            <v>0</v>
          </cell>
        </row>
        <row r="178">
          <cell r="AI178">
            <v>0</v>
          </cell>
        </row>
        <row r="179">
          <cell r="AI179">
            <v>0</v>
          </cell>
        </row>
        <row r="180">
          <cell r="AI180">
            <v>0</v>
          </cell>
        </row>
        <row r="181">
          <cell r="AI181">
            <v>0</v>
          </cell>
        </row>
        <row r="182">
          <cell r="AI182">
            <v>0</v>
          </cell>
        </row>
        <row r="183">
          <cell r="AI183">
            <v>0</v>
          </cell>
        </row>
        <row r="184">
          <cell r="AI184">
            <v>0</v>
          </cell>
        </row>
        <row r="185">
          <cell r="AI185">
            <v>0</v>
          </cell>
        </row>
        <row r="186">
          <cell r="AI186">
            <v>0</v>
          </cell>
        </row>
        <row r="187">
          <cell r="AI187">
            <v>0</v>
          </cell>
        </row>
        <row r="188">
          <cell r="AI188">
            <v>0</v>
          </cell>
        </row>
        <row r="189">
          <cell r="AI189">
            <v>0</v>
          </cell>
        </row>
        <row r="190">
          <cell r="AI190">
            <v>0</v>
          </cell>
        </row>
        <row r="191">
          <cell r="AI191">
            <v>0</v>
          </cell>
        </row>
        <row r="192">
          <cell r="AI192">
            <v>0</v>
          </cell>
        </row>
        <row r="193">
          <cell r="AI193">
            <v>0</v>
          </cell>
        </row>
        <row r="194">
          <cell r="AI194">
            <v>0</v>
          </cell>
        </row>
        <row r="195">
          <cell r="AI195">
            <v>0</v>
          </cell>
        </row>
        <row r="196">
          <cell r="AI196">
            <v>0</v>
          </cell>
        </row>
        <row r="197">
          <cell r="AI197">
            <v>0</v>
          </cell>
        </row>
        <row r="198">
          <cell r="AI198">
            <v>0</v>
          </cell>
        </row>
        <row r="199">
          <cell r="AI199">
            <v>0</v>
          </cell>
        </row>
        <row r="200">
          <cell r="AI200">
            <v>0</v>
          </cell>
        </row>
        <row r="201">
          <cell r="AI201">
            <v>0</v>
          </cell>
        </row>
        <row r="202">
          <cell r="AI202">
            <v>0</v>
          </cell>
        </row>
        <row r="203">
          <cell r="AI203">
            <v>0</v>
          </cell>
        </row>
        <row r="204">
          <cell r="AI204">
            <v>0</v>
          </cell>
        </row>
        <row r="205">
          <cell r="AI205">
            <v>0</v>
          </cell>
        </row>
        <row r="206">
          <cell r="AI206">
            <v>0</v>
          </cell>
        </row>
        <row r="207">
          <cell r="AI207">
            <v>0</v>
          </cell>
        </row>
        <row r="208">
          <cell r="AI208">
            <v>0</v>
          </cell>
        </row>
        <row r="209">
          <cell r="AI209">
            <v>0</v>
          </cell>
        </row>
        <row r="210">
          <cell r="AI210">
            <v>0</v>
          </cell>
        </row>
        <row r="211">
          <cell r="AI211">
            <v>0</v>
          </cell>
        </row>
        <row r="212">
          <cell r="AI212">
            <v>0</v>
          </cell>
        </row>
        <row r="213">
          <cell r="AI213">
            <v>0</v>
          </cell>
        </row>
        <row r="214">
          <cell r="AI214">
            <v>0</v>
          </cell>
        </row>
        <row r="215">
          <cell r="AI215">
            <v>0</v>
          </cell>
        </row>
        <row r="216">
          <cell r="AI216">
            <v>0</v>
          </cell>
        </row>
        <row r="217">
          <cell r="AI217">
            <v>0</v>
          </cell>
        </row>
        <row r="218">
          <cell r="AI218">
            <v>0</v>
          </cell>
        </row>
        <row r="219">
          <cell r="AI219">
            <v>0</v>
          </cell>
        </row>
        <row r="220">
          <cell r="AI220">
            <v>0</v>
          </cell>
        </row>
        <row r="221">
          <cell r="AI221">
            <v>0</v>
          </cell>
        </row>
        <row r="222">
          <cell r="AI222">
            <v>0</v>
          </cell>
        </row>
        <row r="223">
          <cell r="AI223">
            <v>0</v>
          </cell>
        </row>
        <row r="224">
          <cell r="AI224">
            <v>0</v>
          </cell>
        </row>
        <row r="225">
          <cell r="AI225">
            <v>0</v>
          </cell>
        </row>
        <row r="226">
          <cell r="AI226">
            <v>0</v>
          </cell>
        </row>
        <row r="227">
          <cell r="AI227">
            <v>0</v>
          </cell>
        </row>
        <row r="228">
          <cell r="AI228">
            <v>0</v>
          </cell>
        </row>
        <row r="229">
          <cell r="AI229">
            <v>0</v>
          </cell>
        </row>
        <row r="230">
          <cell r="AI230">
            <v>0</v>
          </cell>
        </row>
        <row r="231">
          <cell r="AI231">
            <v>0</v>
          </cell>
        </row>
        <row r="232">
          <cell r="AI232">
            <v>0</v>
          </cell>
        </row>
        <row r="233">
          <cell r="AI233">
            <v>0</v>
          </cell>
        </row>
        <row r="234">
          <cell r="AI234">
            <v>0</v>
          </cell>
        </row>
        <row r="235">
          <cell r="AI235">
            <v>0</v>
          </cell>
        </row>
        <row r="236">
          <cell r="AI236">
            <v>0</v>
          </cell>
        </row>
        <row r="237">
          <cell r="AI237">
            <v>0</v>
          </cell>
        </row>
        <row r="238">
          <cell r="AI238">
            <v>0</v>
          </cell>
        </row>
        <row r="239">
          <cell r="AI239">
            <v>0</v>
          </cell>
        </row>
        <row r="240">
          <cell r="AI240">
            <v>0</v>
          </cell>
        </row>
        <row r="241">
          <cell r="AI241">
            <v>0</v>
          </cell>
        </row>
        <row r="242">
          <cell r="AI242">
            <v>0</v>
          </cell>
        </row>
        <row r="243">
          <cell r="AI243">
            <v>0</v>
          </cell>
        </row>
        <row r="244">
          <cell r="AI244">
            <v>0</v>
          </cell>
        </row>
        <row r="245">
          <cell r="AI245">
            <v>0</v>
          </cell>
        </row>
        <row r="246">
          <cell r="AI246">
            <v>0</v>
          </cell>
        </row>
        <row r="247">
          <cell r="AI247">
            <v>0</v>
          </cell>
        </row>
        <row r="248">
          <cell r="AI248">
            <v>0</v>
          </cell>
        </row>
        <row r="249">
          <cell r="AI249">
            <v>0</v>
          </cell>
        </row>
        <row r="250">
          <cell r="AI250">
            <v>0</v>
          </cell>
        </row>
        <row r="251">
          <cell r="AI251">
            <v>0</v>
          </cell>
        </row>
        <row r="252">
          <cell r="AI252">
            <v>0</v>
          </cell>
        </row>
        <row r="253">
          <cell r="AI253">
            <v>0</v>
          </cell>
        </row>
        <row r="254">
          <cell r="AI254">
            <v>0</v>
          </cell>
        </row>
        <row r="255">
          <cell r="AI255">
            <v>0</v>
          </cell>
        </row>
        <row r="256">
          <cell r="AI256">
            <v>0</v>
          </cell>
        </row>
        <row r="257">
          <cell r="AI257">
            <v>0</v>
          </cell>
        </row>
        <row r="258">
          <cell r="AI258">
            <v>0</v>
          </cell>
        </row>
        <row r="259">
          <cell r="AI259">
            <v>0</v>
          </cell>
        </row>
        <row r="260">
          <cell r="AI260">
            <v>0</v>
          </cell>
        </row>
        <row r="261">
          <cell r="AI261">
            <v>0</v>
          </cell>
        </row>
        <row r="262">
          <cell r="AI262">
            <v>0</v>
          </cell>
        </row>
        <row r="263">
          <cell r="AI263">
            <v>0</v>
          </cell>
        </row>
        <row r="264">
          <cell r="AI264">
            <v>0</v>
          </cell>
        </row>
        <row r="265">
          <cell r="AI265">
            <v>0</v>
          </cell>
        </row>
        <row r="266">
          <cell r="AI266">
            <v>0</v>
          </cell>
        </row>
        <row r="267">
          <cell r="AI267">
            <v>0</v>
          </cell>
        </row>
        <row r="268">
          <cell r="AI268">
            <v>0</v>
          </cell>
        </row>
        <row r="269">
          <cell r="AI269">
            <v>0</v>
          </cell>
        </row>
        <row r="270">
          <cell r="AI270">
            <v>0</v>
          </cell>
        </row>
        <row r="271">
          <cell r="AI271">
            <v>0</v>
          </cell>
        </row>
        <row r="272">
          <cell r="AI272">
            <v>0</v>
          </cell>
        </row>
        <row r="273">
          <cell r="AI273">
            <v>0</v>
          </cell>
        </row>
        <row r="274">
          <cell r="AI274">
            <v>0</v>
          </cell>
        </row>
        <row r="275">
          <cell r="AI275">
            <v>0</v>
          </cell>
        </row>
        <row r="276">
          <cell r="AI276">
            <v>0</v>
          </cell>
        </row>
        <row r="277">
          <cell r="AI277">
            <v>0</v>
          </cell>
        </row>
        <row r="278">
          <cell r="AI278">
            <v>0</v>
          </cell>
        </row>
        <row r="279">
          <cell r="AI279">
            <v>0</v>
          </cell>
        </row>
        <row r="280">
          <cell r="AI280">
            <v>0</v>
          </cell>
        </row>
        <row r="281">
          <cell r="AI281">
            <v>0</v>
          </cell>
        </row>
        <row r="282">
          <cell r="AI282">
            <v>0</v>
          </cell>
        </row>
        <row r="283">
          <cell r="AI283">
            <v>0</v>
          </cell>
        </row>
        <row r="284">
          <cell r="AI284">
            <v>0</v>
          </cell>
        </row>
        <row r="285">
          <cell r="AI285">
            <v>0</v>
          </cell>
        </row>
        <row r="286">
          <cell r="AI286">
            <v>0</v>
          </cell>
        </row>
        <row r="287">
          <cell r="AI287">
            <v>0</v>
          </cell>
        </row>
        <row r="288">
          <cell r="AI288">
            <v>0</v>
          </cell>
        </row>
        <row r="289">
          <cell r="AI289">
            <v>0</v>
          </cell>
        </row>
        <row r="290">
          <cell r="AI290">
            <v>0</v>
          </cell>
        </row>
        <row r="291">
          <cell r="AI291">
            <v>0</v>
          </cell>
        </row>
        <row r="292">
          <cell r="AI292">
            <v>0</v>
          </cell>
        </row>
        <row r="293">
          <cell r="AI293">
            <v>0</v>
          </cell>
        </row>
        <row r="294">
          <cell r="AI294">
            <v>0</v>
          </cell>
        </row>
        <row r="295">
          <cell r="AI295">
            <v>0</v>
          </cell>
        </row>
        <row r="296">
          <cell r="AI296">
            <v>0</v>
          </cell>
        </row>
        <row r="297">
          <cell r="AI297">
            <v>0</v>
          </cell>
        </row>
        <row r="298">
          <cell r="AI298">
            <v>0</v>
          </cell>
        </row>
        <row r="299">
          <cell r="AI299">
            <v>0</v>
          </cell>
        </row>
        <row r="300">
          <cell r="AI300">
            <v>0</v>
          </cell>
        </row>
        <row r="301">
          <cell r="AI301">
            <v>0</v>
          </cell>
        </row>
        <row r="302">
          <cell r="AI302">
            <v>0</v>
          </cell>
        </row>
        <row r="303">
          <cell r="AI303">
            <v>0</v>
          </cell>
        </row>
        <row r="304">
          <cell r="AI304">
            <v>0</v>
          </cell>
        </row>
        <row r="305">
          <cell r="AI305">
            <v>0</v>
          </cell>
        </row>
        <row r="306">
          <cell r="AI306">
            <v>0</v>
          </cell>
        </row>
        <row r="307">
          <cell r="AI307">
            <v>0</v>
          </cell>
        </row>
        <row r="308">
          <cell r="AI308">
            <v>0</v>
          </cell>
        </row>
        <row r="309">
          <cell r="AI309">
            <v>0</v>
          </cell>
        </row>
        <row r="310">
          <cell r="AI310">
            <v>0</v>
          </cell>
        </row>
        <row r="311">
          <cell r="AI311">
            <v>0</v>
          </cell>
        </row>
        <row r="312">
          <cell r="AI312">
            <v>0</v>
          </cell>
        </row>
        <row r="313">
          <cell r="AI313">
            <v>0</v>
          </cell>
        </row>
        <row r="314">
          <cell r="AI314">
            <v>0</v>
          </cell>
        </row>
        <row r="315">
          <cell r="AI315">
            <v>0</v>
          </cell>
        </row>
        <row r="316">
          <cell r="AI316">
            <v>0</v>
          </cell>
        </row>
        <row r="317">
          <cell r="AI317">
            <v>0</v>
          </cell>
        </row>
        <row r="318">
          <cell r="AI318">
            <v>0</v>
          </cell>
        </row>
        <row r="319">
          <cell r="AI319">
            <v>0</v>
          </cell>
        </row>
        <row r="320">
          <cell r="AI320">
            <v>0</v>
          </cell>
        </row>
        <row r="321">
          <cell r="AI321">
            <v>0</v>
          </cell>
        </row>
        <row r="322">
          <cell r="AI322">
            <v>0</v>
          </cell>
        </row>
        <row r="323">
          <cell r="AI323">
            <v>0</v>
          </cell>
        </row>
        <row r="324">
          <cell r="AI324">
            <v>0</v>
          </cell>
        </row>
        <row r="325">
          <cell r="AI325">
            <v>0</v>
          </cell>
        </row>
        <row r="326">
          <cell r="AI326">
            <v>0</v>
          </cell>
        </row>
        <row r="327">
          <cell r="AI327">
            <v>0</v>
          </cell>
        </row>
        <row r="328">
          <cell r="AI328">
            <v>0</v>
          </cell>
        </row>
        <row r="329">
          <cell r="AI329">
            <v>0</v>
          </cell>
        </row>
        <row r="330">
          <cell r="AI330">
            <v>0</v>
          </cell>
        </row>
        <row r="331">
          <cell r="AI331">
            <v>0</v>
          </cell>
        </row>
        <row r="332">
          <cell r="AI332">
            <v>0</v>
          </cell>
        </row>
        <row r="333">
          <cell r="AI333">
            <v>0</v>
          </cell>
        </row>
        <row r="334">
          <cell r="AI334">
            <v>0</v>
          </cell>
        </row>
        <row r="335">
          <cell r="AI335">
            <v>0</v>
          </cell>
        </row>
        <row r="336">
          <cell r="AI336">
            <v>0</v>
          </cell>
        </row>
        <row r="337">
          <cell r="AI337">
            <v>0</v>
          </cell>
        </row>
        <row r="338">
          <cell r="AI338">
            <v>0</v>
          </cell>
        </row>
        <row r="339">
          <cell r="AI339">
            <v>0</v>
          </cell>
        </row>
        <row r="340">
          <cell r="AI340">
            <v>0</v>
          </cell>
        </row>
        <row r="341">
          <cell r="AI341">
            <v>0</v>
          </cell>
        </row>
        <row r="342">
          <cell r="AI342">
            <v>0</v>
          </cell>
        </row>
        <row r="343">
          <cell r="AI343">
            <v>0</v>
          </cell>
        </row>
        <row r="344">
          <cell r="AI344">
            <v>0</v>
          </cell>
        </row>
        <row r="345">
          <cell r="AI345">
            <v>0</v>
          </cell>
        </row>
        <row r="346">
          <cell r="AI346">
            <v>0</v>
          </cell>
        </row>
        <row r="347">
          <cell r="AI347">
            <v>0</v>
          </cell>
        </row>
        <row r="348">
          <cell r="AI348">
            <v>0</v>
          </cell>
        </row>
        <row r="349">
          <cell r="AI349">
            <v>0</v>
          </cell>
        </row>
        <row r="350">
          <cell r="AI350">
            <v>0</v>
          </cell>
        </row>
        <row r="351">
          <cell r="AI351">
            <v>0</v>
          </cell>
        </row>
        <row r="352">
          <cell r="AI352">
            <v>0</v>
          </cell>
        </row>
        <row r="353">
          <cell r="AI353">
            <v>0</v>
          </cell>
        </row>
        <row r="354">
          <cell r="AI354">
            <v>0</v>
          </cell>
        </row>
        <row r="355">
          <cell r="AI355">
            <v>0</v>
          </cell>
        </row>
        <row r="356">
          <cell r="AI356">
            <v>0</v>
          </cell>
        </row>
        <row r="357">
          <cell r="AI357">
            <v>0</v>
          </cell>
        </row>
        <row r="358">
          <cell r="AI358">
            <v>0</v>
          </cell>
        </row>
        <row r="359">
          <cell r="AI359">
            <v>0</v>
          </cell>
        </row>
        <row r="360">
          <cell r="AI360">
            <v>0</v>
          </cell>
        </row>
        <row r="361">
          <cell r="AI361">
            <v>0</v>
          </cell>
        </row>
        <row r="362">
          <cell r="AI362">
            <v>0</v>
          </cell>
        </row>
        <row r="363">
          <cell r="AI363">
            <v>0</v>
          </cell>
        </row>
        <row r="364">
          <cell r="AI364">
            <v>0</v>
          </cell>
        </row>
        <row r="365">
          <cell r="AI365">
            <v>0</v>
          </cell>
        </row>
        <row r="366">
          <cell r="AI366">
            <v>0</v>
          </cell>
        </row>
        <row r="367">
          <cell r="AI367">
            <v>0</v>
          </cell>
        </row>
        <row r="368">
          <cell r="AI368">
            <v>0</v>
          </cell>
        </row>
        <row r="369">
          <cell r="AI369">
            <v>0</v>
          </cell>
        </row>
        <row r="370">
          <cell r="AI370">
            <v>0</v>
          </cell>
        </row>
        <row r="371">
          <cell r="AI371">
            <v>0</v>
          </cell>
        </row>
        <row r="372">
          <cell r="AI372">
            <v>0</v>
          </cell>
        </row>
        <row r="373">
          <cell r="AI373">
            <v>0</v>
          </cell>
        </row>
        <row r="374">
          <cell r="AI374">
            <v>0</v>
          </cell>
        </row>
        <row r="375">
          <cell r="AI375">
            <v>0</v>
          </cell>
        </row>
        <row r="376">
          <cell r="AI376">
            <v>0</v>
          </cell>
        </row>
        <row r="377">
          <cell r="AI377">
            <v>0</v>
          </cell>
        </row>
        <row r="378">
          <cell r="AI378">
            <v>0</v>
          </cell>
        </row>
        <row r="379">
          <cell r="AI379">
            <v>0</v>
          </cell>
        </row>
        <row r="380">
          <cell r="AI380">
            <v>0</v>
          </cell>
        </row>
        <row r="381">
          <cell r="AI381">
            <v>0</v>
          </cell>
        </row>
        <row r="382">
          <cell r="AI382">
            <v>0</v>
          </cell>
        </row>
        <row r="383">
          <cell r="AI383">
            <v>0</v>
          </cell>
        </row>
        <row r="384">
          <cell r="AI384">
            <v>0</v>
          </cell>
        </row>
        <row r="385">
          <cell r="AI385">
            <v>0</v>
          </cell>
        </row>
        <row r="386">
          <cell r="AI386">
            <v>0</v>
          </cell>
        </row>
        <row r="387">
          <cell r="AI387">
            <v>0</v>
          </cell>
        </row>
        <row r="388">
          <cell r="AI388">
            <v>0</v>
          </cell>
        </row>
        <row r="389">
          <cell r="AI389">
            <v>0</v>
          </cell>
        </row>
        <row r="390">
          <cell r="AI390">
            <v>0</v>
          </cell>
        </row>
        <row r="391">
          <cell r="AI391">
            <v>0</v>
          </cell>
        </row>
        <row r="392">
          <cell r="AI392">
            <v>0</v>
          </cell>
        </row>
        <row r="393">
          <cell r="AI393">
            <v>0</v>
          </cell>
        </row>
        <row r="394">
          <cell r="AI394">
            <v>0</v>
          </cell>
        </row>
        <row r="395">
          <cell r="AI395">
            <v>0</v>
          </cell>
        </row>
        <row r="396">
          <cell r="AI396">
            <v>0</v>
          </cell>
        </row>
        <row r="397">
          <cell r="AI397">
            <v>0</v>
          </cell>
        </row>
        <row r="398">
          <cell r="AI398">
            <v>0</v>
          </cell>
        </row>
        <row r="399">
          <cell r="AI399">
            <v>0</v>
          </cell>
        </row>
        <row r="400">
          <cell r="AI400">
            <v>0</v>
          </cell>
        </row>
        <row r="401">
          <cell r="AI401">
            <v>0</v>
          </cell>
        </row>
        <row r="402">
          <cell r="AI402">
            <v>0</v>
          </cell>
        </row>
        <row r="403">
          <cell r="AI403">
            <v>0</v>
          </cell>
        </row>
        <row r="404">
          <cell r="AI404">
            <v>0</v>
          </cell>
        </row>
        <row r="405">
          <cell r="AI405">
            <v>0</v>
          </cell>
        </row>
        <row r="406">
          <cell r="AI406">
            <v>0</v>
          </cell>
        </row>
        <row r="407">
          <cell r="AI407">
            <v>0</v>
          </cell>
        </row>
        <row r="408">
          <cell r="AI408">
            <v>0</v>
          </cell>
        </row>
        <row r="409">
          <cell r="AI409">
            <v>0</v>
          </cell>
        </row>
        <row r="410">
          <cell r="AI410">
            <v>0</v>
          </cell>
        </row>
        <row r="411">
          <cell r="AI411">
            <v>0</v>
          </cell>
        </row>
        <row r="412">
          <cell r="AI412">
            <v>0</v>
          </cell>
        </row>
        <row r="413">
          <cell r="AI413">
            <v>0</v>
          </cell>
        </row>
        <row r="414">
          <cell r="AI414">
            <v>0</v>
          </cell>
        </row>
        <row r="415">
          <cell r="AI415">
            <v>0</v>
          </cell>
        </row>
        <row r="416">
          <cell r="AI416">
            <v>0</v>
          </cell>
        </row>
        <row r="417">
          <cell r="AI417">
            <v>0</v>
          </cell>
        </row>
        <row r="418">
          <cell r="AI418">
            <v>0</v>
          </cell>
        </row>
        <row r="419">
          <cell r="AI419">
            <v>0</v>
          </cell>
        </row>
        <row r="420">
          <cell r="AI420">
            <v>0</v>
          </cell>
        </row>
        <row r="421">
          <cell r="AI421">
            <v>0</v>
          </cell>
        </row>
        <row r="422">
          <cell r="AI422">
            <v>0</v>
          </cell>
        </row>
        <row r="423">
          <cell r="AI423">
            <v>0</v>
          </cell>
        </row>
        <row r="424">
          <cell r="AI424">
            <v>0</v>
          </cell>
        </row>
        <row r="425">
          <cell r="AI425">
            <v>0</v>
          </cell>
        </row>
        <row r="426">
          <cell r="AI426">
            <v>0</v>
          </cell>
        </row>
        <row r="427">
          <cell r="AI427">
            <v>0</v>
          </cell>
        </row>
        <row r="428">
          <cell r="AI428">
            <v>0</v>
          </cell>
        </row>
        <row r="429">
          <cell r="AI429">
            <v>0</v>
          </cell>
        </row>
        <row r="430">
          <cell r="AI430">
            <v>0</v>
          </cell>
        </row>
        <row r="431">
          <cell r="AI431">
            <v>0</v>
          </cell>
        </row>
        <row r="432">
          <cell r="AI432">
            <v>0</v>
          </cell>
        </row>
        <row r="433">
          <cell r="AI433">
            <v>0</v>
          </cell>
        </row>
        <row r="434">
          <cell r="AI434">
            <v>0</v>
          </cell>
        </row>
        <row r="435">
          <cell r="AI435">
            <v>0</v>
          </cell>
        </row>
        <row r="436">
          <cell r="AI436">
            <v>0</v>
          </cell>
        </row>
        <row r="437">
          <cell r="AI437">
            <v>0</v>
          </cell>
        </row>
        <row r="438">
          <cell r="AI438">
            <v>0</v>
          </cell>
        </row>
        <row r="439">
          <cell r="AI439">
            <v>0</v>
          </cell>
        </row>
        <row r="440">
          <cell r="AI440">
            <v>0</v>
          </cell>
        </row>
        <row r="441">
          <cell r="AI441">
            <v>0</v>
          </cell>
        </row>
        <row r="442">
          <cell r="AI442">
            <v>0</v>
          </cell>
        </row>
        <row r="443">
          <cell r="AI443">
            <v>0</v>
          </cell>
        </row>
        <row r="444">
          <cell r="AI444">
            <v>0</v>
          </cell>
        </row>
        <row r="445">
          <cell r="AI445">
            <v>0</v>
          </cell>
        </row>
        <row r="446">
          <cell r="AI446">
            <v>0</v>
          </cell>
        </row>
        <row r="447">
          <cell r="AI447">
            <v>0</v>
          </cell>
        </row>
        <row r="448">
          <cell r="AI448">
            <v>0</v>
          </cell>
        </row>
        <row r="449">
          <cell r="AI449">
            <v>0</v>
          </cell>
        </row>
        <row r="450">
          <cell r="AI450">
            <v>0</v>
          </cell>
        </row>
        <row r="451">
          <cell r="AI451">
            <v>0</v>
          </cell>
        </row>
        <row r="452">
          <cell r="AI452">
            <v>0</v>
          </cell>
        </row>
        <row r="453">
          <cell r="AI453">
            <v>0</v>
          </cell>
        </row>
        <row r="454">
          <cell r="AI454">
            <v>0</v>
          </cell>
        </row>
        <row r="455">
          <cell r="AI455">
            <v>0</v>
          </cell>
        </row>
        <row r="456">
          <cell r="AI456">
            <v>0</v>
          </cell>
        </row>
        <row r="457">
          <cell r="AI457">
            <v>0</v>
          </cell>
        </row>
        <row r="458">
          <cell r="AI458">
            <v>0</v>
          </cell>
        </row>
        <row r="459">
          <cell r="AI459">
            <v>0</v>
          </cell>
        </row>
        <row r="460">
          <cell r="AI460">
            <v>0</v>
          </cell>
        </row>
        <row r="461">
          <cell r="AI461">
            <v>0</v>
          </cell>
        </row>
        <row r="462">
          <cell r="AI462">
            <v>0</v>
          </cell>
        </row>
        <row r="463">
          <cell r="AI463">
            <v>0</v>
          </cell>
        </row>
        <row r="464">
          <cell r="AI464">
            <v>0</v>
          </cell>
        </row>
        <row r="465">
          <cell r="AI465">
            <v>0</v>
          </cell>
        </row>
        <row r="466">
          <cell r="AI466">
            <v>0</v>
          </cell>
        </row>
        <row r="467">
          <cell r="AI467">
            <v>0</v>
          </cell>
        </row>
        <row r="468">
          <cell r="AI468">
            <v>0</v>
          </cell>
        </row>
        <row r="469">
          <cell r="AI469">
            <v>0</v>
          </cell>
        </row>
        <row r="470">
          <cell r="AI470">
            <v>0</v>
          </cell>
        </row>
        <row r="471">
          <cell r="AI471">
            <v>0</v>
          </cell>
        </row>
        <row r="472">
          <cell r="AI472">
            <v>0</v>
          </cell>
        </row>
        <row r="473">
          <cell r="AI473">
            <v>0</v>
          </cell>
        </row>
        <row r="474">
          <cell r="AI474">
            <v>0</v>
          </cell>
        </row>
        <row r="475">
          <cell r="AI475">
            <v>0</v>
          </cell>
        </row>
        <row r="476">
          <cell r="AI476">
            <v>0</v>
          </cell>
        </row>
        <row r="477">
          <cell r="AI477">
            <v>0</v>
          </cell>
        </row>
        <row r="478">
          <cell r="AI478">
            <v>0</v>
          </cell>
        </row>
        <row r="479">
          <cell r="AI479">
            <v>0</v>
          </cell>
        </row>
        <row r="480">
          <cell r="AI480">
            <v>0</v>
          </cell>
        </row>
        <row r="481">
          <cell r="AI481">
            <v>0</v>
          </cell>
        </row>
        <row r="482">
          <cell r="AI482">
            <v>0</v>
          </cell>
        </row>
        <row r="483">
          <cell r="AI483">
            <v>0</v>
          </cell>
        </row>
        <row r="484">
          <cell r="AI484">
            <v>0</v>
          </cell>
        </row>
        <row r="485">
          <cell r="AI485">
            <v>0</v>
          </cell>
        </row>
        <row r="486">
          <cell r="AI486">
            <v>0</v>
          </cell>
        </row>
        <row r="487">
          <cell r="AI487">
            <v>0</v>
          </cell>
        </row>
        <row r="488">
          <cell r="AI488">
            <v>0</v>
          </cell>
        </row>
        <row r="489">
          <cell r="AI489">
            <v>0</v>
          </cell>
        </row>
        <row r="490">
          <cell r="AI490">
            <v>0</v>
          </cell>
        </row>
        <row r="491">
          <cell r="AI491">
            <v>0</v>
          </cell>
        </row>
        <row r="492">
          <cell r="AI492">
            <v>0</v>
          </cell>
        </row>
        <row r="493">
          <cell r="AI493">
            <v>0</v>
          </cell>
        </row>
        <row r="494">
          <cell r="AI494">
            <v>0</v>
          </cell>
        </row>
        <row r="495">
          <cell r="AI495">
            <v>0</v>
          </cell>
        </row>
        <row r="496">
          <cell r="AI496">
            <v>0</v>
          </cell>
        </row>
        <row r="497">
          <cell r="AI497">
            <v>0</v>
          </cell>
        </row>
        <row r="498">
          <cell r="AI498">
            <v>0</v>
          </cell>
        </row>
        <row r="499">
          <cell r="AI499">
            <v>0</v>
          </cell>
        </row>
        <row r="500">
          <cell r="AI500">
            <v>0</v>
          </cell>
        </row>
        <row r="501">
          <cell r="AI501">
            <v>0</v>
          </cell>
        </row>
        <row r="502">
          <cell r="AI502">
            <v>0</v>
          </cell>
        </row>
        <row r="503">
          <cell r="AI503">
            <v>0</v>
          </cell>
        </row>
        <row r="504">
          <cell r="AI504">
            <v>0</v>
          </cell>
        </row>
        <row r="505">
          <cell r="AI505">
            <v>0</v>
          </cell>
        </row>
        <row r="506">
          <cell r="AI506">
            <v>0</v>
          </cell>
        </row>
        <row r="507">
          <cell r="AI507">
            <v>0</v>
          </cell>
        </row>
        <row r="508">
          <cell r="AI508">
            <v>0</v>
          </cell>
        </row>
        <row r="509">
          <cell r="AI509">
            <v>0</v>
          </cell>
        </row>
        <row r="510">
          <cell r="AI510">
            <v>0</v>
          </cell>
        </row>
        <row r="511">
          <cell r="AI511">
            <v>0</v>
          </cell>
        </row>
        <row r="512">
          <cell r="AI512">
            <v>0</v>
          </cell>
        </row>
        <row r="513">
          <cell r="AI513">
            <v>0</v>
          </cell>
        </row>
        <row r="514">
          <cell r="AI514">
            <v>0</v>
          </cell>
        </row>
        <row r="515">
          <cell r="AI515">
            <v>0</v>
          </cell>
        </row>
        <row r="516">
          <cell r="AI516">
            <v>0</v>
          </cell>
        </row>
        <row r="517">
          <cell r="AI517">
            <v>0</v>
          </cell>
        </row>
        <row r="518">
          <cell r="AI518">
            <v>0</v>
          </cell>
        </row>
        <row r="519">
          <cell r="AI519">
            <v>0</v>
          </cell>
        </row>
        <row r="520">
          <cell r="AI520">
            <v>0</v>
          </cell>
        </row>
        <row r="521">
          <cell r="AI521">
            <v>0</v>
          </cell>
        </row>
        <row r="522">
          <cell r="AI522">
            <v>0</v>
          </cell>
        </row>
        <row r="523">
          <cell r="AI523">
            <v>0</v>
          </cell>
        </row>
        <row r="524">
          <cell r="AI524">
            <v>0</v>
          </cell>
        </row>
        <row r="525">
          <cell r="AI525">
            <v>0</v>
          </cell>
        </row>
        <row r="526">
          <cell r="AI526">
            <v>0</v>
          </cell>
        </row>
        <row r="527">
          <cell r="AI527">
            <v>0</v>
          </cell>
        </row>
        <row r="528">
          <cell r="AI528">
            <v>0</v>
          </cell>
        </row>
        <row r="529">
          <cell r="AI529">
            <v>0</v>
          </cell>
        </row>
        <row r="530">
          <cell r="AI530">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095-6"/>
      <sheetName val="F-163-2"/>
      <sheetName val="F2"/>
      <sheetName val="F3"/>
    </sheetNames>
    <sheetDataSet>
      <sheetData sheetId="0">
        <row r="17">
          <cell r="B17" t="str">
            <v>Gestión Humana</v>
          </cell>
        </row>
        <row r="18">
          <cell r="B18" t="str">
            <v>Maquinaria y Equipo</v>
          </cell>
        </row>
        <row r="19">
          <cell r="B19" t="str">
            <v>Informática y Comunicaciones</v>
          </cell>
        </row>
        <row r="20">
          <cell r="B20" t="str">
            <v>Gestión de Flujo Monetario</v>
          </cell>
        </row>
        <row r="21">
          <cell r="B21" t="str">
            <v>Compras</v>
          </cell>
        </row>
        <row r="22">
          <cell r="B22" t="str">
            <v>Subcontratos</v>
          </cell>
        </row>
        <row r="23">
          <cell r="B23" t="str">
            <v>Gestión Documental</v>
          </cell>
        </row>
        <row r="24">
          <cell r="B24" t="str">
            <v>Gestión Ambiental</v>
          </cell>
        </row>
        <row r="25">
          <cell r="B25" t="str">
            <v>Gestión S&amp;SO</v>
          </cell>
        </row>
        <row r="26">
          <cell r="B26" t="str">
            <v>Gestión Comercial</v>
          </cell>
        </row>
        <row r="27">
          <cell r="B27" t="str">
            <v>Planificación de Obra</v>
          </cell>
        </row>
        <row r="28">
          <cell r="B28" t="str">
            <v>Explotación y construcción obras de infraestructura</v>
          </cell>
        </row>
        <row r="29">
          <cell r="B29" t="str">
            <v>Relación con el cliente</v>
          </cell>
        </row>
        <row r="30">
          <cell r="B30" t="str">
            <v>Producción de mezclas asfálticas</v>
          </cell>
        </row>
        <row r="31">
          <cell r="B31" t="str">
            <v>Beneficio de materiales pétreos</v>
          </cell>
        </row>
        <row r="32">
          <cell r="B32" t="str">
            <v>Almacenamiento</v>
          </cell>
        </row>
        <row r="33">
          <cell r="B33" t="str">
            <v>Despachos al cliente</v>
          </cell>
        </row>
        <row r="34">
          <cell r="B34" t="str">
            <v>Control de calidad y medición</v>
          </cell>
        </row>
        <row r="35">
          <cell r="B35" t="str">
            <v>Planificación empresarial</v>
          </cell>
        </row>
        <row r="36">
          <cell r="B36" t="str">
            <v xml:space="preserve">Revisión del SIG CASS </v>
          </cell>
        </row>
        <row r="37">
          <cell r="B37" t="str">
            <v>Seguimiento, análisis y mejora</v>
          </cell>
        </row>
      </sheetData>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198-1 Formatos"/>
      <sheetName val="informe"/>
      <sheetName val="F-198-1 Documentos"/>
      <sheetName val="F-198-1 OtrosDoc Dra Amp"/>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23">
          <cell r="B23" t="str">
            <v>Almacenamiento</v>
          </cell>
        </row>
        <row r="24">
          <cell r="B24" t="str">
            <v>Beneficio de materiales pétreos</v>
          </cell>
        </row>
        <row r="25">
          <cell r="B25" t="str">
            <v>Compras</v>
          </cell>
        </row>
        <row r="26">
          <cell r="B26" t="str">
            <v>Control de calidad y medición</v>
          </cell>
        </row>
        <row r="27">
          <cell r="B27" t="str">
            <v>Despachos al cliente</v>
          </cell>
        </row>
        <row r="28">
          <cell r="B28" t="str">
            <v>Explotación minera y construcción obras de infraestructura</v>
          </cell>
        </row>
        <row r="29">
          <cell r="B29" t="str">
            <v>Gestión ambiental</v>
          </cell>
        </row>
        <row r="30">
          <cell r="B30" t="str">
            <v>Gestión comercial</v>
          </cell>
        </row>
        <row r="31">
          <cell r="B31" t="str">
            <v>Gestión de flujo monetario</v>
          </cell>
        </row>
        <row r="32">
          <cell r="B32" t="str">
            <v>Gestión documental</v>
          </cell>
        </row>
        <row r="33">
          <cell r="B33" t="str">
            <v>Gestión humana</v>
          </cell>
        </row>
        <row r="34">
          <cell r="B34" t="str">
            <v>Gestión S&amp;SO</v>
          </cell>
        </row>
        <row r="35">
          <cell r="B35" t="str">
            <v>Informática y comunicaciones</v>
          </cell>
        </row>
        <row r="36">
          <cell r="B36" t="str">
            <v>Maquinaria y equipo</v>
          </cell>
        </row>
        <row r="37">
          <cell r="B37" t="str">
            <v>Planificación de obra</v>
          </cell>
        </row>
        <row r="38">
          <cell r="B38" t="str">
            <v>Planificación empresarial</v>
          </cell>
        </row>
        <row r="39">
          <cell r="B39" t="str">
            <v>Producción de mezclas asfálticas</v>
          </cell>
        </row>
        <row r="40">
          <cell r="B40" t="str">
            <v>Relación con el cliente</v>
          </cell>
        </row>
        <row r="41">
          <cell r="B41" t="str">
            <v xml:space="preserve">Gestión del SIG CASS </v>
          </cell>
        </row>
        <row r="42">
          <cell r="B42" t="str">
            <v>Seguimiento, análisis y mejora</v>
          </cell>
        </row>
        <row r="43">
          <cell r="B43" t="str">
            <v>Gestión legal</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informe"/>
      <sheetName val="F-198-1 Documentos"/>
      <sheetName val="F-198-1 OtrosDoc Dra Amp"/>
      <sheetName val="F-198-1 Formatos"/>
      <sheetName val="F-242-1"/>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13">
          <cell r="B13" t="str">
            <v>Programa ambiental</v>
          </cell>
        </row>
        <row r="14">
          <cell r="B14" t="str">
            <v>Programa S&amp;SO</v>
          </cell>
        </row>
        <row r="15">
          <cell r="B15" t="str">
            <v>Divulgación de documentos</v>
          </cell>
        </row>
        <row r="16">
          <cell r="B16" t="str">
            <v>Norma de seguridad</v>
          </cell>
        </row>
        <row r="17">
          <cell r="B17" t="str">
            <v>Caracterización</v>
          </cell>
        </row>
      </sheetData>
      <sheetData sheetId="1" refreshError="1"/>
      <sheetData sheetId="2" refreshError="1"/>
      <sheetData sheetId="3" refreshError="1"/>
      <sheetData sheetId="4"/>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Resumen"/>
      <sheetName val="Control Fondeos"/>
      <sheetName val="IPC"/>
      <sheetName val="Calculo intereses"/>
    </sheetNames>
    <sheetDataSet>
      <sheetData sheetId="0" refreshError="1"/>
      <sheetData sheetId="1" refreshError="1"/>
      <sheetData sheetId="2" refreshError="1"/>
      <sheetData sheetId="3">
        <row r="10">
          <cell r="T10">
            <v>105.91</v>
          </cell>
        </row>
        <row r="13">
          <cell r="S13">
            <v>105.7</v>
          </cell>
        </row>
        <row r="14">
          <cell r="S14">
            <v>105.36</v>
          </cell>
        </row>
        <row r="15">
          <cell r="S15">
            <v>104.97</v>
          </cell>
        </row>
        <row r="16">
          <cell r="S16">
            <v>104.97</v>
          </cell>
        </row>
        <row r="17">
          <cell r="S17">
            <v>104.96</v>
          </cell>
        </row>
        <row r="18">
          <cell r="S18">
            <v>105.29</v>
          </cell>
        </row>
        <row r="19">
          <cell r="S19">
            <v>105.23</v>
          </cell>
        </row>
        <row r="20">
          <cell r="S20">
            <v>105.08</v>
          </cell>
        </row>
        <row r="21">
          <cell r="S21">
            <v>105.48</v>
          </cell>
        </row>
      </sheetData>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row r="3">
          <cell r="B3" t="str">
            <v>Muestra base asfáltica tomada en planta depositada en el K15+315 al 14+600 LD.</v>
          </cell>
        </row>
        <row r="4">
          <cell r="B4" t="str">
            <v>Muestra base asfáltica tomada en planta depositada en el K15+315 al 14+540 L.I.</v>
          </cell>
        </row>
        <row r="5">
          <cell r="B5" t="str">
            <v>Muestra base asfáltica tomada en planta depositada en el K14+600 al 14+320 LD.</v>
          </cell>
        </row>
        <row r="6">
          <cell r="B6" t="str">
            <v>Muestra base asfáltica tomada en planta depositada en el K14+420 al K13+980 LD.</v>
          </cell>
        </row>
        <row r="7">
          <cell r="B7" t="str">
            <v>Muestra base asfáltica tomada en planta depositada en el K14+420 al K13+980 LD.</v>
          </cell>
        </row>
        <row r="8">
          <cell r="B8" t="str">
            <v>Muestra base asfáltica tomada en planta depositada en el K14+324 .K13+920 L.l</v>
          </cell>
        </row>
        <row r="9">
          <cell r="B9" t="str">
            <v>Muestra base asfáltica tomada en planta depositada en el K13+890 K13+418 L.l</v>
          </cell>
        </row>
        <row r="10">
          <cell r="B10" t="str">
            <v>Muestra base asfáltica tomada en planta depositada entre el K13+200  al K13+420 L.l</v>
          </cell>
        </row>
        <row r="11">
          <cell r="B11" t="str">
            <v>Muestra base asfáltica tomada en planta depositada entre el K13+320 al K13+550 L.D.</v>
          </cell>
        </row>
        <row r="12">
          <cell r="B12" t="str">
            <v>Muestra base asfáltica tomada en planta depositada en el K14+490 K14+360 L.D.</v>
          </cell>
        </row>
        <row r="13">
          <cell r="B13" t="str">
            <v>Muestra base asfáltica tomada en planta depositada entre el K14+410 al  K14+360 L.I.</v>
          </cell>
        </row>
        <row r="16">
          <cell r="B16" t="str">
            <v>Muestra base asfáltica tomada en planta depositada entre el K13+150 y el  K13+000 L.D.</v>
          </cell>
        </row>
        <row r="17">
          <cell r="B17" t="str">
            <v>Muestra base asfáltica tomada en la via entre el K13+000 y el K12+920 L.D.</v>
          </cell>
        </row>
        <row r="18">
          <cell r="B18" t="str">
            <v>Muestra base asfáltica tomada en planta depositada en el K12+920 K12+820 L.D.</v>
          </cell>
        </row>
        <row r="19">
          <cell r="B19" t="str">
            <v>Muestra base asfáltica tomada en planta depositada entre el K13+200 y el  K13+000 L.I.</v>
          </cell>
        </row>
        <row r="20">
          <cell r="B20" t="str">
            <v>Muestra base asfáltica tomada de la volqueta VD 19 depositada entre el K13+000 y el  K12+970 L.I.</v>
          </cell>
        </row>
        <row r="21">
          <cell r="B21" t="str">
            <v>Muestra base asfáltica tomada de la planta depositada entre el K12+850 y el  K12+715L.I.</v>
          </cell>
        </row>
        <row r="22">
          <cell r="B22" t="str">
            <v>Muestra base asfáltica tomada de la planta depositada entre el K12+850 y el  K12+715L.I.</v>
          </cell>
        </row>
        <row r="23">
          <cell r="B23" t="str">
            <v>Muestra base asfáltica tomada de la planta depositada entre el K12+715 y el  K12+680L.I.</v>
          </cell>
        </row>
        <row r="24">
          <cell r="B24" t="str">
            <v>Muestra base asfáltica tomada de la planta depositada entre el K12+680 y el  K12+640L.I.</v>
          </cell>
        </row>
        <row r="25">
          <cell r="B25" t="str">
            <v>Muestra base asfáltica tomada de la via entre el K12+640 y el  K12+610L.I.</v>
          </cell>
        </row>
        <row r="26">
          <cell r="B26" t="str">
            <v>base asfáltica de 1 ½" tomada de la planta depositada entre el K13+820 y el  K13+100.</v>
          </cell>
        </row>
        <row r="27">
          <cell r="B27" t="str">
            <v>Base asfáltica 1 ½" tomada de la volqueta VD 19 depositada entre el K13+100 y el  K13+070.</v>
          </cell>
        </row>
        <row r="28">
          <cell r="B28" t="str">
            <v>Base asfáltica 1 ½" tomada de la planta depositada entre el K13+070 y el  K12+050.</v>
          </cell>
        </row>
        <row r="29">
          <cell r="B29" t="str">
            <v>Muestra base asfáltica tomada de la planta depositada entre el K12+050 y el  K11+850.</v>
          </cell>
        </row>
        <row r="30">
          <cell r="B30" t="str">
            <v>Muestra base asfáltica tomada de la planta depositada entre el K12+610 y el  K12+480.</v>
          </cell>
        </row>
        <row r="31">
          <cell r="B31" t="str">
            <v>Muestra base asfáltica tomada en la via en el  K12+550 L.D.</v>
          </cell>
        </row>
        <row r="32">
          <cell r="B32" t="str">
            <v>Muestra base asfáltica tomada en la via en el  K12+480 L.I.</v>
          </cell>
        </row>
        <row r="33">
          <cell r="B33" t="str">
            <v>Muestra base asfáltica tomada en la via en el  K12+600 L.I.</v>
          </cell>
        </row>
        <row r="34">
          <cell r="B34" t="str">
            <v>Muestra base asfáltica tomada en la via en el  K12+040 L.D.</v>
          </cell>
        </row>
        <row r="35">
          <cell r="B35" t="str">
            <v>Muestra base asfáltica tomada en la via en el  K12+530 EJE.</v>
          </cell>
        </row>
        <row r="36">
          <cell r="B36" t="str">
            <v>Muestra base asfáltica tomada en la via en el  K12+030 L.D.</v>
          </cell>
        </row>
        <row r="37">
          <cell r="B37" t="str">
            <v>Muestra base asfáltica tomada de la planta depositada entre el K13+890 y el  K13+920 L.I.</v>
          </cell>
        </row>
        <row r="38">
          <cell r="B38" t="str">
            <v>Muestra base asfáltica tomada de la planta depositada entre el K15+315 y el  K15+325 L.i.y l. D.</v>
          </cell>
        </row>
        <row r="39">
          <cell r="B39" t="str">
            <v>Muestra base asfáltica tomada de la planta depositada entre el K12+170 y el  K11+380 Lado izquierdo</v>
          </cell>
        </row>
        <row r="40">
          <cell r="B40" t="str">
            <v>Muestra base asfáltica tomada de la planta depositada entre el K12+170 y el  K11+380 Lado izquierdo</v>
          </cell>
        </row>
        <row r="41">
          <cell r="B41" t="str">
            <v>Muestra base asfáltica tomada en la via en el  K9+825 L.D.</v>
          </cell>
        </row>
        <row r="42">
          <cell r="B42" t="str">
            <v>Muestra base asfáltica tomada en la via en el  K9+320 L.D.</v>
          </cell>
        </row>
        <row r="43">
          <cell r="B43" t="str">
            <v>Muestra base asfáltica tomada de la planta depositada entre el K11+040 y el  K11+850 derecho.</v>
          </cell>
        </row>
        <row r="44">
          <cell r="B44" t="str">
            <v>Muestra base asfáltica tomada de la planta depositada entre el K11+040 y el  K11+850 derecho.</v>
          </cell>
        </row>
        <row r="45">
          <cell r="B45" t="str">
            <v>Muestra base asfáltica tomada de la planta depositada entre el K11+040 y el  K11+850 derecho.</v>
          </cell>
        </row>
        <row r="46">
          <cell r="B46" t="str">
            <v>Muestra base asfáltica tomada en la via en el  K11+170 Margen derecha lado derecho.</v>
          </cell>
        </row>
        <row r="47">
          <cell r="B47" t="str">
            <v>Muestra base asfáltica tomada en la via en el  K11+170 Margen derecha eje</v>
          </cell>
        </row>
        <row r="48">
          <cell r="B48" t="str">
            <v>Muestra base asfáltica tomada en la via en el  K11+170 Margen derecha lado izquierdo.</v>
          </cell>
        </row>
        <row r="49">
          <cell r="B49" t="str">
            <v>Muestra base asfáltica tomada de la planta depositada entre el K11+380 y el   10+540 izquierda.</v>
          </cell>
          <cell r="S49"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50">
          <cell r="B50" t="str">
            <v>Muestra base asfáltica tomada de la planta depositada entre el K11+380 y el   10+540 izquierda.</v>
          </cell>
        </row>
        <row r="51">
          <cell r="B51" t="str">
            <v>Muestra base asfáltica tomada de la planta depositada entre el K11+380 y el   10+540 izquierda.</v>
          </cell>
        </row>
        <row r="52">
          <cell r="B52" t="str">
            <v>Muestra base asfáltica tomada en la via en el  K11+770 Margen izquierda lado derecho.</v>
          </cell>
        </row>
        <row r="53">
          <cell r="B53" t="str">
            <v>Muestra base asfáltica tomada en la via en el  K11+770 Margen izquierda lado izquierdo.</v>
          </cell>
        </row>
        <row r="54">
          <cell r="B54" t="str">
            <v>Muestra base asfáltica tomada de la planta depositada entre el K11+040 y el   10+190derecha.</v>
          </cell>
        </row>
        <row r="55">
          <cell r="B55" t="str">
            <v>Muestra base asfáltica tomada de la planta depositada entre el K11+040 y el   10+190derecha.</v>
          </cell>
        </row>
        <row r="56">
          <cell r="B56" t="str">
            <v>Muestra base asfáltica tomada de la planta depositada entre el K11+040 y el   10+190derecha.</v>
          </cell>
        </row>
        <row r="57">
          <cell r="B57" t="str">
            <v>Muestra base asfáltica tomada en la via en el  K10+660 lado derecho (derecha).</v>
          </cell>
        </row>
        <row r="58">
          <cell r="B58" t="str">
            <v>Muestra base asfáltica tomada en la via en el  K10+600 lado derecho (eje).</v>
          </cell>
        </row>
        <row r="59">
          <cell r="B59" t="str">
            <v>Muestra base asfáltica tomada en la via en el  K10+600 lado derecho (izquierdo).</v>
          </cell>
        </row>
        <row r="60">
          <cell r="B60" t="str">
            <v xml:space="preserve">Muestra base asfáltica tomada de la planta </v>
          </cell>
        </row>
        <row r="61">
          <cell r="B61" t="str">
            <v xml:space="preserve">Muestra base asfáltica tomada de la planta </v>
          </cell>
        </row>
        <row r="62">
          <cell r="B62" t="str">
            <v>Muestra base asfáltica tomada en la via en el  K10+318 lado izquierdo (derecho).</v>
          </cell>
        </row>
        <row r="63">
          <cell r="B63" t="str">
            <v xml:space="preserve">Muestra base asfáltica tomada de la planta </v>
          </cell>
        </row>
        <row r="64">
          <cell r="B64" t="str">
            <v>Muestra base asfáltica tomada en la via en el  K10+318 lado izquierdo (izquierda).</v>
          </cell>
        </row>
        <row r="65">
          <cell r="B65" t="str">
            <v>Muestra base asfáltica tomada de la planta depositada entre el K8+870 y el   K 8+640 izquierdo.</v>
          </cell>
        </row>
        <row r="66">
          <cell r="B66" t="str">
            <v>Muestra base asfáltica tomada de la planta depositada entre el K8+870 y el   K 8+640 izquierdo.</v>
          </cell>
        </row>
        <row r="67">
          <cell r="B67" t="str">
            <v>Muestra base asfáltica tomada de la planta depositada entre el K8+870 y el   K 8+640 izquierdo.</v>
          </cell>
        </row>
        <row r="68">
          <cell r="B68" t="str">
            <v>Muestra base asfáltica tomada en la via en el  K8+760 lado izquierdo (eje).</v>
          </cell>
        </row>
        <row r="69">
          <cell r="B69" t="str">
            <v>Muestra base asfáltica tomada en la via en el  K8+760 lado izquierdo (izquierdo).</v>
          </cell>
        </row>
        <row r="70">
          <cell r="B70" t="str">
            <v>Muestra base asfáltica tomada en la via en el  K8+760 lado izquierdo (derecho).</v>
          </cell>
        </row>
        <row r="71">
          <cell r="B71" t="str">
            <v>Muestra base asfáltica tomada de la planta depositada entre el K8+870 y el   K 8+640 izquierdo.</v>
          </cell>
        </row>
        <row r="72">
          <cell r="B72" t="str">
            <v>Muestra base asfáltica tomada de la planta depositada entre el K8+870 y el   K 8+700 izquierdo.</v>
          </cell>
        </row>
        <row r="73">
          <cell r="B73" t="str">
            <v>Muestra base asfáltica tomada de la planta depositada entre el K8+870 y el   K 8+700 izquierdo.</v>
          </cell>
        </row>
        <row r="74">
          <cell r="B74" t="str">
            <v>Muestra base asfáltica tomada de la planta depositada entre el K43+545 y el   K 43+565 derecho.</v>
          </cell>
        </row>
        <row r="75">
          <cell r="B75" t="str">
            <v>Muestra base asfáltica tomada de la planta depositada entre el K43+740 y el   K 43+775 derecho.</v>
          </cell>
        </row>
        <row r="76">
          <cell r="B76" t="str">
            <v>Muestra base asfáltica tomada de la planta depositada entre el K43+935 y el   K 43+995 derecho.</v>
          </cell>
        </row>
        <row r="77">
          <cell r="B77" t="str">
            <v>Muestra base asfáltica tomada de la planta depositada entre el K44+155 y el   K 44+175 derecho.</v>
          </cell>
        </row>
        <row r="78">
          <cell r="B78" t="str">
            <v>Muestra base asfáltica tomada en la via en el  K44+965 lado derecho (eje).</v>
          </cell>
        </row>
        <row r="79">
          <cell r="B79" t="str">
            <v>Muestra base asfáltica tomada en la via en el  K44+965 lado derecho (derecho).</v>
          </cell>
        </row>
        <row r="80">
          <cell r="B80" t="str">
            <v>Muestra base asfáltica tomada en la via en el  K44+965 lado derecho (izquierdo).</v>
          </cell>
        </row>
        <row r="81">
          <cell r="B81" t="str">
            <v>Muestra base asfáltica tomada de la planta depositada entre el K44+480 y el   K 44+500 derecho.</v>
          </cell>
        </row>
        <row r="82">
          <cell r="B82" t="str">
            <v>Muestra base asfáltica tomada de la planta depositada entre el K44+910 y el   K 44+930 derecho.</v>
          </cell>
        </row>
        <row r="83">
          <cell r="B83" t="str">
            <v>Muestra base asfáltica tomada de la planta depositada entre el K45+130 y el   K 45+150 derecho.</v>
          </cell>
        </row>
        <row r="84">
          <cell r="B84" t="str">
            <v>Muestra base asfáltica tomada de la planta depositada entre el K45+210 y el   K 45+235 derecho.</v>
          </cell>
        </row>
        <row r="85">
          <cell r="B85" t="str">
            <v>Muestra base asfáltica tomada en la via en el  K44+620 lado derecho (eje).</v>
          </cell>
        </row>
        <row r="86">
          <cell r="B86" t="str">
            <v>Muestra base asfáltica tomada en la via en el  K44+620 lado derecho (derecho).</v>
          </cell>
        </row>
        <row r="87">
          <cell r="B87" t="str">
            <v>Muestra base asfáltica tomada en la via en el  K44+620 lado derecho (izquierdo).</v>
          </cell>
        </row>
        <row r="88">
          <cell r="B88" t="str">
            <v>Muestra base asfáltica tomada de la planta depositada entre el K13+200 y el   K 12+910 izquierdo.</v>
          </cell>
        </row>
        <row r="89">
          <cell r="B89" t="str">
            <v>Muestra base asfáltica tomada de la planta depositada entre el K13+200 y el   K 12+910 izquierdo.</v>
          </cell>
        </row>
        <row r="90">
          <cell r="B90" t="str">
            <v>Muestra base asfáltica tomada en la via en el  K45+360 margen derecha lado derecho.</v>
          </cell>
        </row>
        <row r="91">
          <cell r="B91" t="str">
            <v>Muestra base asfáltica tomada en la via en el  K45+360 margen derecha eje.</v>
          </cell>
        </row>
        <row r="92">
          <cell r="B92" t="str">
            <v>Muestra base asfáltica tomada en la via en el  K45+360 margen derecha lado izquierdo.</v>
          </cell>
        </row>
        <row r="93">
          <cell r="B93" t="str">
            <v>Muestra base asfáltica tomada de la planta depositada entre el K45+930 y el   K 46+100 izquierdo.</v>
          </cell>
        </row>
        <row r="94">
          <cell r="B94" t="str">
            <v>Muestra base asfáltica tomada de la planta depositada entre el K46+100 y el   K 46+285 derecha.</v>
          </cell>
        </row>
        <row r="95">
          <cell r="B95" t="str">
            <v>Muestra base asfáltica tomada en la via en la berma del  K45+950  lado derecho.</v>
          </cell>
        </row>
        <row r="96">
          <cell r="B96" t="str">
            <v>Muestra base asfáltica tomada en la via en la berma del  K46+000  lado derecho.</v>
          </cell>
        </row>
        <row r="97">
          <cell r="B97" t="str">
            <v>Muestra base asfáltica tomada en la via en la berma del  K46+020  lado derecho.</v>
          </cell>
        </row>
        <row r="98">
          <cell r="B98" t="str">
            <v>Muestra base asfáltica tomada de la planta depositada entre el K42+760 y el   K 43+340 izquierda.</v>
          </cell>
        </row>
        <row r="99">
          <cell r="B99" t="str">
            <v>Muestra base asfáltica tomada de la planta depositada entre el K8+650 y el   K 43+180 izquierda.</v>
          </cell>
        </row>
        <row r="100">
          <cell r="B100" t="str">
            <v>Muestra base asfáltica tomada en la via en el  K8+440  Margen izquierda lado izquierdo.</v>
          </cell>
        </row>
        <row r="101">
          <cell r="B101" t="str">
            <v>Muestra base asfáltica tomada en la via en el  K8+440  Margen izquierda lado derecho.</v>
          </cell>
        </row>
        <row r="102">
          <cell r="B102" t="str">
            <v>Muestra base asfáltica tomada en la via en el  K8+440  Margen izquierda eje.</v>
          </cell>
        </row>
        <row r="103">
          <cell r="B103" t="str">
            <v>Muestra base asfáltica tomada de la planta depositada entre el K8+700 y el   K 8+680 izquierda.</v>
          </cell>
        </row>
        <row r="104">
          <cell r="B104" t="str">
            <v>Muestra base asfáltica tomada de la planta depositada entre el K8+380 y el   K 43+320 izquierda.</v>
          </cell>
        </row>
        <row r="105">
          <cell r="B105" t="str">
            <v>Muestra base asfáltica tomada de la planta depositada entre el K43+340 y el   K 43+360 izquierda.</v>
          </cell>
        </row>
        <row r="106">
          <cell r="B106" t="str">
            <v>Muestra base asfáltica tomada de la planta depositada entre el K44+040 y el   K 44+070 izquierda.</v>
          </cell>
        </row>
        <row r="107">
          <cell r="B107" t="str">
            <v>Muestra base asfáltica tomada en la via en la berma del K43+880  lado izquierdo.</v>
          </cell>
        </row>
        <row r="108">
          <cell r="B108" t="str">
            <v>Muestra base asfáltica tomada en la via en la berma del K43+440  lado izquierdo.</v>
          </cell>
        </row>
        <row r="109">
          <cell r="B109" t="str">
            <v>Muestra base asfáltica tomada en la via en la berma del K43+450  lado izquierdo.</v>
          </cell>
        </row>
        <row r="110">
          <cell r="B110" t="str">
            <v>Muestra base asfáltica tomada de la planta depositada entre el K8+320 y el   K 8+035 derecha.</v>
          </cell>
        </row>
        <row r="111">
          <cell r="B111" t="str">
            <v>Muestra base asfáltica tomada de la planta depositada entre el K8+180 y el   K 7+870 izquierda.</v>
          </cell>
        </row>
        <row r="112">
          <cell r="B112" t="str">
            <v>Muestra base asfáltica tomada de la planta depositada entre el K44+070 y el   K 44+100 izquierdo.</v>
          </cell>
        </row>
        <row r="113">
          <cell r="B113" t="str">
            <v>Muestra base asfáltica tomada de la planta depositada entre el K44+220 y el   K 44+250 izquierdo.</v>
          </cell>
        </row>
        <row r="114">
          <cell r="B114" t="str">
            <v>Muestra base asfáltica tomada de la planta depositada entre el K44+480 y el   K 44+510 izquierdo.</v>
          </cell>
        </row>
        <row r="115">
          <cell r="B115" t="str">
            <v>Muestra base asfáltica tomada de la planta depositada entre el K44+680 y el   K 44+710 izquierdo.</v>
          </cell>
        </row>
        <row r="116">
          <cell r="B116" t="str">
            <v>Muestra base asfáltica tomada en la via en el  K7+830  Margen izquierda lado derecho.</v>
          </cell>
        </row>
        <row r="117">
          <cell r="B117" t="str">
            <v>Muestra base asfáltica tomada en la via en el  K7+830  Margen izquierda lado izquierdo.</v>
          </cell>
        </row>
        <row r="118">
          <cell r="B118" t="str">
            <v>Muestra base asfáltica tomada en la via en el  K7+830  Margen izquierda eje.</v>
          </cell>
        </row>
        <row r="119">
          <cell r="B119" t="str">
            <v>Muestra base asfáltica tomada de la planta depositada entre el K44+715 y el   K 44+745 izquierdo.</v>
          </cell>
        </row>
        <row r="120">
          <cell r="B120" t="str">
            <v>Muestra base asfáltica tomada de la planta depositada entre el K44+900 y el   K 44+930 izquierdo.</v>
          </cell>
        </row>
        <row r="121">
          <cell r="B121" t="str">
            <v>Muestra base asfáltica tomada de la planta depositada entre el K45+830 y el   K 45+860 izquierdo.</v>
          </cell>
        </row>
        <row r="122">
          <cell r="B122" t="str">
            <v>Muestra base asfáltica tomada en la via en la berma del K45+040  lado izquierdo.</v>
          </cell>
        </row>
        <row r="123">
          <cell r="B123" t="str">
            <v>Muestra base asfáltica tomada en la via en la berma del K45+060  lado izquierdo.</v>
          </cell>
        </row>
        <row r="124">
          <cell r="B124" t="str">
            <v>Muestra base asfáltica tomada en la via en la berma del K45+100  lado izquierdo.</v>
          </cell>
        </row>
        <row r="125">
          <cell r="B125" t="str">
            <v>Muestra base asfáltica tomada de la planta depositada entre el K42+730 y el   K 42+760 izquierdo.</v>
          </cell>
        </row>
        <row r="126">
          <cell r="B126" t="str">
            <v>Muestra base asfáltica tomada de la planta depositada entre el K43+250 y el   K 43+280 izquierdo.</v>
          </cell>
        </row>
        <row r="127">
          <cell r="B127" t="str">
            <v>Muestra base asfáltica tomada de la planta depositada entre el K43+670 y el K 43+700 izquierdo.</v>
          </cell>
        </row>
        <row r="128">
          <cell r="B128" t="str">
            <v>Muestra base asfáltica tomada en la via en la berma del K42+830  lado izquierdo.</v>
          </cell>
        </row>
        <row r="129">
          <cell r="B129" t="str">
            <v>Muestra base asfáltica tomada de la planta depositada entre el K7+3900 y el   K 7+140 derecha.</v>
          </cell>
        </row>
        <row r="130">
          <cell r="B130" t="str">
            <v>Muestra base asfáltica tomada de la planta depositada entre el K43+710 y el   K 43+740 izquierdo.</v>
          </cell>
        </row>
        <row r="131">
          <cell r="B131" t="str">
            <v>Muestra base asfáltica tomada de la planta depositada entre el K44+330 y el   K 44+365 izquierdo.</v>
          </cell>
        </row>
        <row r="132">
          <cell r="B132" t="str">
            <v>Muestra base asfáltica tomada de la planta depositada entre el K44+840 y el   K 44+880 izquierdo.</v>
          </cell>
        </row>
        <row r="133">
          <cell r="B133" t="str">
            <v>Muestra base asfáltica tomada en la via en la berma del K43+840  lado izquierdo.</v>
          </cell>
        </row>
        <row r="134">
          <cell r="B134" t="str">
            <v>Muestra base asfáltica tomada en la via en la berma del K43+870  lado izquierdo.</v>
          </cell>
        </row>
        <row r="135">
          <cell r="B135" t="str">
            <v>Muestra base asfáltica tomada en la via en la berma del K43+900  lado izquierdo.</v>
          </cell>
        </row>
        <row r="136">
          <cell r="B136" t="str">
            <v>Muestra base asfáltica tomada de la planta depositada entre el K43+130 y el   K 43+165 derecha.</v>
          </cell>
        </row>
        <row r="137">
          <cell r="B137" t="str">
            <v>Muestra base asfáltica tomada de la planta depositada entre el K43+740 y el   K 43+785 derecha.</v>
          </cell>
        </row>
        <row r="138">
          <cell r="B138" t="str">
            <v>Muestra base asfáltica tomada de la planta depositada entre el K44+000 y el   K 44+040 derecha.</v>
          </cell>
        </row>
        <row r="139">
          <cell r="B139" t="str">
            <v>Muestra base asfáltica tomada de la planta depositada entre el K44+330 y el   K 44+360 derecha.</v>
          </cell>
        </row>
        <row r="140">
          <cell r="B140" t="str">
            <v>Muestra base asfáltica tomada en la via en el  K7+430  Margen izquierda fínisher.</v>
          </cell>
        </row>
        <row r="141">
          <cell r="B141" t="str">
            <v>Muestra base asfáltica tomada en la via en el  K7+430  Margen izquierda lado derecho.</v>
          </cell>
        </row>
        <row r="142">
          <cell r="B142" t="str">
            <v>Muestra base asfáltica tomada en la via en el  K7+440  Margen izquierda fínisher.</v>
          </cell>
        </row>
        <row r="143">
          <cell r="B143" t="str">
            <v>Muestra base asfáltica tomada de la planta depositada entre el K44+360 y el   K 44+380 izquierda.</v>
          </cell>
        </row>
        <row r="144">
          <cell r="B144" t="str">
            <v>Muestra base asfáltica tomada de la planta depositada entre el K44+930 y el   K 44+960 izquierda.</v>
          </cell>
        </row>
        <row r="145">
          <cell r="B145" t="str">
            <v>Muestra base asfáltica tomada de la planta depositada entre el K45+210 y el   K 45+240 izquierda.</v>
          </cell>
        </row>
        <row r="146">
          <cell r="B146" t="str">
            <v>Muestra base asfáltica tomada de la planta depositada entre el K45+840 y el   K 45+860 izquierda.</v>
          </cell>
        </row>
        <row r="147">
          <cell r="B147" t="str">
            <v>Muestra base asfáltica tomada en la via en la berma del K44+900  lado izquierdo.</v>
          </cell>
        </row>
        <row r="148">
          <cell r="B148" t="str">
            <v>Muestra base asfáltica tomada en la via en la berma del K44+930  lado izquierdo.</v>
          </cell>
        </row>
        <row r="149">
          <cell r="B149" t="str">
            <v>Muestra base asfáltica tomada en la via en la berma del K44+990  lado izquierdo.</v>
          </cell>
        </row>
        <row r="150">
          <cell r="B150" t="str">
            <v>Muestra base asfáltica tomada de la planta depositada entre el K44+840 y el   K 44+880 derecha.</v>
          </cell>
        </row>
        <row r="151">
          <cell r="B151" t="str">
            <v>Muestra base asfáltica tomada de la planta depositada entre el K45+510 y el   K 45+545 derecha.</v>
          </cell>
        </row>
        <row r="152">
          <cell r="B152" t="str">
            <v>Muestra base asfáltica tomada de la planta depositada entre el K45+800 y el   K 45+820derecha.</v>
          </cell>
        </row>
        <row r="153">
          <cell r="B153" t="str">
            <v>Muestra base asfáltica tomada de la planta depositada entre el K46+300 y el   K 46+320 derecha.</v>
          </cell>
        </row>
        <row r="154">
          <cell r="B154" t="str">
            <v>Muestra base asfáltica tomada en la via en la berma del K45+980  lado derecho.</v>
          </cell>
        </row>
        <row r="155">
          <cell r="B155" t="str">
            <v>Muestra base asfáltica tomada en la via en la berma del K46+000  lado derecho.</v>
          </cell>
        </row>
        <row r="156">
          <cell r="B156" t="str">
            <v>Muestra base asfáltica tomada en la via en la berma del K46+020  lado derecho.</v>
          </cell>
        </row>
        <row r="160">
          <cell r="B160" t="str">
            <v>Muestra base asfáltica tomada en la via en la berma del K46+680  lado derecho.</v>
          </cell>
        </row>
        <row r="161">
          <cell r="B161" t="str">
            <v>Muestra base asfáltica tomada en la via en la berma del K46+685  lado derecho.</v>
          </cell>
        </row>
        <row r="162">
          <cell r="B162" t="str">
            <v>Muestra base asfáltica tomada en la via en la berma del K46+690  lado derecho.</v>
          </cell>
        </row>
        <row r="164">
          <cell r="B164" t="str">
            <v>Muestra base asfáltica tomada en la via en la berma del K46+090  lado derecho.</v>
          </cell>
        </row>
        <row r="165">
          <cell r="B165" t="str">
            <v>Muestra base asfáltica tomada en la via en la berma del K46+090  lado derecho.</v>
          </cell>
        </row>
        <row r="166">
          <cell r="B166" t="str">
            <v>Muestra base asfáltica tomada de la planta depositada entre el K46+160 y el   K 46+180 izquierda.</v>
          </cell>
        </row>
        <row r="167">
          <cell r="B167" t="str">
            <v>Muestra base asfáltica tomada de la planta depositada entre el K46+420 y el   K 46+440 izquierda.</v>
          </cell>
        </row>
        <row r="168">
          <cell r="B168" t="str">
            <v>Muestra base asfáltica tomada de la planta depositada entre el K46+680 y el   K 46+705 izquierda.</v>
          </cell>
        </row>
        <row r="169">
          <cell r="B169" t="str">
            <v>Muestra base asfáltica tomada en la via en el  K46+300  Margen izquierda lado derecho.</v>
          </cell>
        </row>
        <row r="170">
          <cell r="B170" t="str">
            <v>Muestra base asfáltica tomada en la via en el  K46+300  Margen izquierda lado izquierdo.</v>
          </cell>
        </row>
        <row r="171">
          <cell r="B171" t="str">
            <v>Muestra base asfáltica tomada de la planta depositada entre el K46+705 y el   K 46+720 izquierda.</v>
          </cell>
        </row>
        <row r="172">
          <cell r="B172" t="str">
            <v>Muestra base asfáltica tomada de la planta depositada entre el K46+945 y el   K 46+970 izquierda.</v>
          </cell>
        </row>
        <row r="173">
          <cell r="B173" t="str">
            <v>Muestra base asfáltica tomada de la planta depositada entre el K47+140 y el   K 47+155 izquierda.</v>
          </cell>
        </row>
        <row r="174">
          <cell r="B174" t="str">
            <v>Muestra base asfáltica tomada en la via en el  K46+850  Margen izquierda lado derecho.</v>
          </cell>
        </row>
        <row r="175">
          <cell r="B175" t="str">
            <v>Muestra base asfáltica tomada en la via en el  K46+850  Margen izquierda lado izquierdo.</v>
          </cell>
        </row>
        <row r="176">
          <cell r="B176" t="str">
            <v>Muestra base asfáltica tomada de la planta depositada entre el K47+145 y el   K 47+165 derecha.</v>
          </cell>
        </row>
        <row r="177">
          <cell r="B177" t="str">
            <v>Muestra base asfáltica tomada de la planta depositada entre el K47+340 y el   K 47+360 derecha.</v>
          </cell>
        </row>
        <row r="178">
          <cell r="B178" t="str">
            <v>Muestra base asfáltica tomada de la planta depositada entre el K47+495 y el   K 47+505 derecha.</v>
          </cell>
        </row>
        <row r="179">
          <cell r="B179" t="str">
            <v>Muestra base asfáltica tomada de la planta depositada entre el K47+540 y el   K 47+550 derecha.</v>
          </cell>
        </row>
        <row r="180">
          <cell r="B180" t="str">
            <v>Muestra base asfáltica tomada de la planta depositada entre el K47+585 y el   K 47+600 derecha.</v>
          </cell>
        </row>
        <row r="181">
          <cell r="B181" t="str">
            <v>Muestra base asfáltica tomada de la planta depositada entre el K47+620 y el   K 47+635 derecha.</v>
          </cell>
        </row>
        <row r="182">
          <cell r="B182" t="str">
            <v>Muestra base asfáltica tomada en la via en el  K47+190 Margen izquierda lado izquierdo.</v>
          </cell>
        </row>
        <row r="183">
          <cell r="B183" t="str">
            <v>Muestra base asfáltica tomada en la via en el  K47+190 Margen izquierda eje.</v>
          </cell>
        </row>
        <row r="184">
          <cell r="B184" t="str">
            <v>Muestra base asfáltica tomada en la via en el  K47+190 Margen izquierda lado derecha.</v>
          </cell>
        </row>
        <row r="185">
          <cell r="B185" t="str">
            <v>Muestra base asfáltica tomada de la planta depositada entre el K46+880 y el   K 46+895 derecha.</v>
          </cell>
        </row>
        <row r="186">
          <cell r="B186" t="str">
            <v>Muestra base asfáltica tomada de la planta depositada entre el K47+070 y el   K 47+100 izquierda.</v>
          </cell>
        </row>
        <row r="187">
          <cell r="B187" t="str">
            <v>Muestra base asfáltica tomada de la planta depositada entre el K47+200 y el   K 47+220 izquierda.</v>
          </cell>
        </row>
        <row r="188">
          <cell r="B188" t="str">
            <v>Muestra base asfáltica tomada de la planta depositada entre el K47+400 y el   K 47+425 izquierda.</v>
          </cell>
        </row>
        <row r="189">
          <cell r="B189" t="str">
            <v>Muestra base asfáltica tomada en la via en el  K46+920 Margen izquierda lado izquierdo.</v>
          </cell>
        </row>
        <row r="190">
          <cell r="B190" t="str">
            <v>Muestra base asfáltica tomada en la via en el  K46+920 Margen izquierda eje.</v>
          </cell>
        </row>
        <row r="191">
          <cell r="B191" t="str">
            <v>Muestra base asfáltica tomada en la via en el  K46+920 Margen izquierda lado derecha.</v>
          </cell>
        </row>
        <row r="201">
          <cell r="B201" t="str">
            <v>Muestra base asfáltica tomada de la planta depositada entre el K48+255 y el   K 48+340 izquierda.</v>
          </cell>
        </row>
        <row r="202">
          <cell r="B202" t="str">
            <v>Muestra base asfaltica tipo A2 no representativa de la produccion posiblemente mal tomada.</v>
          </cell>
        </row>
        <row r="203">
          <cell r="B203" t="str">
            <v>Muestra base asfáltica tomada de la planta depositada entre el K48+375 y el   K 48+600 izquierda.</v>
          </cell>
        </row>
        <row r="204">
          <cell r="B204" t="str">
            <v>Muestra base asfáltica tomada en la via en el  K48+330 Margen izquierda lado izquierdo.</v>
          </cell>
        </row>
        <row r="205">
          <cell r="B205" t="str">
            <v>Muestra base asfáltica tomada en la via en el  K48+330 Margen izquierda lado derecho.</v>
          </cell>
        </row>
        <row r="206">
          <cell r="B206" t="str">
            <v>Muestra base asfáltica tomada de la planta depositada entre el K48+560 y el   K 48+725 izquierda.</v>
          </cell>
        </row>
        <row r="207">
          <cell r="B207" t="str">
            <v>Muestra base asfáltica tomada de la planta depositada entre el K48+725 y el   K 48+830 izquierda.</v>
          </cell>
        </row>
        <row r="208">
          <cell r="B208" t="str">
            <v>Muestra base asfáltica tomada de la planta depositada entre el K48+830 y el   K 48+920 izquierda.</v>
          </cell>
        </row>
        <row r="209">
          <cell r="B209" t="str">
            <v xml:space="preserve">Muestra base asfáltica tomada en la via en el  K48+680 Margen izquierda </v>
          </cell>
        </row>
        <row r="210">
          <cell r="B210" t="str">
            <v xml:space="preserve">Muestra base asfáltica tomada en la via en el  K48+680 Margen izquierda </v>
          </cell>
        </row>
        <row r="211">
          <cell r="B211" t="str">
            <v xml:space="preserve">Muestra base asfáltica tomada en la via en el  K48+680 Margen izquierda </v>
          </cell>
        </row>
        <row r="212">
          <cell r="B212" t="str">
            <v>Muestra base asfáltica tomada de la planta depositada entre el K48+550 y el   K 48+600 derecha.</v>
          </cell>
        </row>
        <row r="213">
          <cell r="B213" t="str">
            <v>Muestra base asfáltica tomada de la planta depositada entre el K48+160 y el   K 48+360 derecha.</v>
          </cell>
        </row>
        <row r="214">
          <cell r="B214" t="str">
            <v>Muestra base asfáltica tomada de la planta depositada entre el K47+640 y el   K 47+800 derecha.</v>
          </cell>
        </row>
        <row r="215">
          <cell r="B215" t="str">
            <v>Muestra base asfáltica tomada de la planta depositada entre el K47+900 y el   K 48+160 derecha.</v>
          </cell>
        </row>
        <row r="216">
          <cell r="B216" t="str">
            <v xml:space="preserve">Muestra base asfáltica tomada en la via en el  K6+200 Margen izquierda lado derecho </v>
          </cell>
        </row>
        <row r="217">
          <cell r="B217" t="str">
            <v xml:space="preserve">Muestra base asfáltica tomada en la via en el  K6+200 Margen izquierda lado izquierdo </v>
          </cell>
        </row>
        <row r="218">
          <cell r="B218" t="str">
            <v>Muestra base asfáltica tomada en la via en el  K6+200 Margen izquierda eje</v>
          </cell>
        </row>
        <row r="219">
          <cell r="B219" t="str">
            <v>Muestra base asfáltica tomada de la planta depositada entre el K49+010 y el   K 49+135 izquierda.</v>
          </cell>
        </row>
        <row r="220">
          <cell r="B220" t="str">
            <v>Muestra base asfáltica tomada de la planta depositada entre el K49+135 y el   K 49+350 izquierda.</v>
          </cell>
        </row>
        <row r="221">
          <cell r="B221" t="str">
            <v>Muestra base asfáltica tomada en la via en el  K49+175 Margen izquierda eje</v>
          </cell>
          <cell r="S221">
            <v>77.811111111111117</v>
          </cell>
        </row>
        <row r="222">
          <cell r="B222" t="str">
            <v xml:space="preserve">Muestra base asfáltica tomada en la via en el  K49+175 Margen izquierda lado izquierdo </v>
          </cell>
          <cell r="S222">
            <v>80.575757575757592</v>
          </cell>
        </row>
        <row r="223">
          <cell r="B223" t="str">
            <v xml:space="preserve">Muestra base asfáltica tomada en la via en el  K49+175  Margen izquierda lado derecho </v>
          </cell>
          <cell r="S223">
            <v>76.205009451795846</v>
          </cell>
        </row>
        <row r="224">
          <cell r="B224" t="str">
            <v>Muestra base asfáltica tomada de la planta depositada entre el K49+430 y el   K 49+580 izquierda.</v>
          </cell>
        </row>
        <row r="225">
          <cell r="B225" t="str">
            <v>Muestra base asfáltica tomada de la planta depositada entre el K49+580 y el   K 49+840 izquierda.</v>
          </cell>
        </row>
        <row r="226">
          <cell r="B226" t="str">
            <v xml:space="preserve">Muestra base asfáltica tomada en la via en el  K49+650 Margen izquierda lado izquierdo </v>
          </cell>
        </row>
        <row r="227">
          <cell r="B227" t="str">
            <v xml:space="preserve">Muestra base asfáltica tomada en la via en el  K49+650  Margen izquierda lado derecho </v>
          </cell>
        </row>
        <row r="228">
          <cell r="B228" t="str">
            <v>Muestra base asfáltica tomada de la planta depositada entre el K49+045 y el   K 49+180 derecha.</v>
          </cell>
        </row>
        <row r="229">
          <cell r="B229" t="str">
            <v>Muestra base asfáltica tomada de la planta depositada entre el K49+180 y el   K 49+225 derecha.</v>
          </cell>
        </row>
        <row r="230">
          <cell r="B230" t="str">
            <v>Muestra base asfáltica tomada en la via en el  K49+280 Margen derecha eje</v>
          </cell>
        </row>
        <row r="231">
          <cell r="B231" t="str">
            <v xml:space="preserve">Muestra base asfáltica tomada en la via en el  K49+280 Margen derecha lado izquierdo </v>
          </cell>
        </row>
        <row r="232">
          <cell r="B232" t="str">
            <v xml:space="preserve">Muestra base asfáltica tomada en la via en el  K49+280  Margen derecha lado derecho </v>
          </cell>
        </row>
        <row r="233">
          <cell r="B233" t="str">
            <v>Muestra base asfáltica tomada de la planta depositada entre el K49+500 y el   K 49+690 derecha.</v>
          </cell>
        </row>
        <row r="234">
          <cell r="B234" t="str">
            <v>Muestra base asfáltica tomada de la planta depositada entre el K49+690 y el   K 49+870 derecha.</v>
          </cell>
        </row>
        <row r="235">
          <cell r="B235" t="str">
            <v>Muestra base asfáltica tomada de la planta depositada entre el K49+870 y el   K 49+990 derecha.</v>
          </cell>
        </row>
        <row r="236">
          <cell r="B236" t="str">
            <v>Muestra base asfáltica tomada de la planta depositada entre el K49+990 y el   K 50+220 derecha.</v>
          </cell>
        </row>
        <row r="237">
          <cell r="B237" t="str">
            <v>Muestra base asfáltica tomada en la via en el  K49+950 Margen derecha eje</v>
          </cell>
        </row>
        <row r="238">
          <cell r="B238" t="str">
            <v xml:space="preserve">Muestra base asfáltica tomada en la via en el  K49+950 Margen derecha lado izquierdo </v>
          </cell>
        </row>
        <row r="239">
          <cell r="B239" t="str">
            <v xml:space="preserve">Muestra base asfáltica tomada en la via en el  K49+950  Margen derecha lado derecho </v>
          </cell>
        </row>
        <row r="240">
          <cell r="B240" t="str">
            <v>Muestra base asfáltica tomada de la planta depositada entre el K50+320 y el   K 50+500 derecha.</v>
          </cell>
        </row>
        <row r="241">
          <cell r="B241" t="str">
            <v>Muestra base asfáltica tomada de la planta depositada entre el K50+500 y el   K 50+810 derecha.</v>
          </cell>
        </row>
        <row r="242">
          <cell r="B242" t="str">
            <v>Muestra base asfáltica tomada en la via en el  K50+400 Margen derecha eje</v>
          </cell>
        </row>
        <row r="243">
          <cell r="B243" t="str">
            <v xml:space="preserve">Muestra base asfáltica tomada en la via en el  K50+400 Margen derecha lado izquierdo </v>
          </cell>
        </row>
        <row r="244">
          <cell r="B244" t="str">
            <v xml:space="preserve">Muestra base asfáltica tomada en la via en el  K50+400  Margen derecha lado derecho </v>
          </cell>
        </row>
        <row r="245">
          <cell r="B245" t="str">
            <v>Muestra base asfaltica tipo A2 no representativa de la produccion posiblemente mal tomada.</v>
          </cell>
        </row>
        <row r="246">
          <cell r="B246" t="str">
            <v>Muestra base asfáltica tomada de la planta depositada entre el K49+440 y el   K 50+980 derecha.</v>
          </cell>
        </row>
        <row r="247">
          <cell r="B247" t="str">
            <v>Muestra base asfáltica tomada de la planta depositada entre el K49+990 y el   K 50+295 izquierda.</v>
          </cell>
        </row>
        <row r="248">
          <cell r="B248" t="str">
            <v>Muestra base asfáltica tomada en la via en el  K50+050 Margen derecha eje</v>
          </cell>
        </row>
        <row r="249">
          <cell r="B249" t="str">
            <v xml:space="preserve">Muestra base asfáltica tomada en la via en el  K50+050 Margen derecha lado izquierdo </v>
          </cell>
        </row>
        <row r="250">
          <cell r="B250" t="str">
            <v>Muestra base asfáltica tomada de la planta depositada entre el K5+990 y el   K 5+780 derecha.</v>
          </cell>
        </row>
        <row r="251">
          <cell r="B251" t="str">
            <v>Muestra base asfáltica tomada de la planta depositada entre el K5+780 y el   K 5+805 derecha.</v>
          </cell>
        </row>
        <row r="252">
          <cell r="B252" t="str">
            <v>Muestra base asfáltica tomada en la via en el  K5+720 Margen derecha eje</v>
          </cell>
        </row>
        <row r="253">
          <cell r="B253" t="str">
            <v xml:space="preserve">Muestra base asfáltica tomada en la via en el  K5+720 Margen derecha lado izquierdo </v>
          </cell>
        </row>
        <row r="254">
          <cell r="B254" t="str">
            <v>Muestra base asfáltica tomada en la via en el  K5+720 Margen derecha derecha</v>
          </cell>
        </row>
        <row r="255">
          <cell r="B255" t="str">
            <v>Muestra base asfáltica tomada de la planta depositada entre el K50+525 y el   K 50+680 izquierdo.</v>
          </cell>
        </row>
        <row r="256">
          <cell r="B256" t="str">
            <v>Muestra base asfáltica tomada de la planta depositada entre el K50+680 y el   K 50+850 izquierdo.</v>
          </cell>
        </row>
        <row r="257">
          <cell r="B257" t="str">
            <v>Muestra base asfáltica tomada de la planta depositada entre el K50+680 y el   K 50+850 izquierdo.</v>
          </cell>
        </row>
        <row r="258">
          <cell r="B258" t="str">
            <v xml:space="preserve">Muestra base asfáltica tomada en la via en el  K50+800 Margen  izquierdo </v>
          </cell>
        </row>
        <row r="259">
          <cell r="B259" t="str">
            <v xml:space="preserve">Muestra base asfáltica tomada en la via en el  K50+800 Margen  izquierdo </v>
          </cell>
        </row>
        <row r="260">
          <cell r="B260" t="str">
            <v>Muestra base asfáltica tomada de la planta depositada entre el K10+280 entrada a pelaya.</v>
          </cell>
          <cell r="S260" t="str">
            <v xml:space="preserve">Volumen  produccion acumulado del dia  40 m Volumen acumulado total 16866         . </v>
          </cell>
        </row>
        <row r="261">
          <cell r="B261" t="str">
            <v>Muestra base asfáltica tomada de la planta depositada entre el K50+800 y el   K 51+020 derecha.</v>
          </cell>
          <cell r="S261" t="str">
            <v xml:space="preserve">Volumen  produccion acumulada del dia  105 m Volumen acumulado total 16971         . </v>
          </cell>
        </row>
        <row r="262">
          <cell r="B262" t="str">
            <v>Muestra base asfáltica tomada de la planta depositada entre el K51+020 y el   K 51+200 derecha.</v>
          </cell>
          <cell r="S262" t="str">
            <v xml:space="preserve">Volumen  produccion acumulada del dia  220 m Volumen acumulado total 17186         . </v>
          </cell>
        </row>
        <row r="263">
          <cell r="B263" t="str">
            <v>Muestra base asfáltica tomada de la planta depositada entre el K51+200 y el   K 51+340 derecha.</v>
          </cell>
          <cell r="S263" t="str">
            <v xml:space="preserve">Volumen  produccion acumulada del dia  358 m Volumen acumulado total 17224         . </v>
          </cell>
        </row>
        <row r="264">
          <cell r="B264" t="str">
            <v>Muestra base asfáltica tomada de la planta depositada entre el K50+850 y el   K 51+100 izquierda.</v>
          </cell>
          <cell r="S264" t="str">
            <v>Volumen  produccion acumulada del dia  100 m Volumen acumulado total 17324.</v>
          </cell>
        </row>
        <row r="265">
          <cell r="B265" t="str">
            <v>Muestra base asfáltica tomada de la planta depositada entre el K51+100 y el   K 51+215 izquierda.</v>
          </cell>
          <cell r="S265" t="str">
            <v>Volumen  produccion acumulada del dia  220 m Volumen acumulado total 17444.</v>
          </cell>
        </row>
        <row r="266">
          <cell r="B266" t="str">
            <v>Muestra base asfáltica tomada de la planta depositada entre el K51+215 y el   K 51+500 izquierda.</v>
          </cell>
          <cell r="S266" t="str">
            <v>Volumen  produccion acumulada del dia  423 m Volumen acumulado total 17647.</v>
          </cell>
        </row>
        <row r="267">
          <cell r="B267" t="str">
            <v>Muestra base asfáltica tomada de la planta depositada entre el K50+970 y el   K 51+375 derecha.</v>
          </cell>
          <cell r="S267" t="str">
            <v>Volumen  produccion acumulada del dia  90 m Volumen acumulado total 17737.</v>
          </cell>
        </row>
        <row r="268">
          <cell r="B268" t="str">
            <v>Muestra base asfáltica tomada de la planta depositada entre el K51+375 y el   K 51+520 derecha.</v>
          </cell>
          <cell r="S268" t="str">
            <v>Volumen  produccion acumulada del dia  190 m Volumen acumulado total 17837.</v>
          </cell>
        </row>
        <row r="269">
          <cell r="B269" t="str">
            <v>Muestra base asfáltica tomada de la planta depositada entre el K51+520 y el   K 51+670 derecha.</v>
          </cell>
          <cell r="S269" t="str">
            <v>Volumen  produccion acumulada del dia  299 m Volumen acumulado total 17946.</v>
          </cell>
        </row>
        <row r="270">
          <cell r="B270" t="str">
            <v>Muestra base asfáltica tomada de la planta depositada entre el K46+820 y el   K 47+240 izquierdo.</v>
          </cell>
          <cell r="S270" t="str">
            <v>Volumen  produccion acumulada del dia  60 m Volumen acumulado total 18006.</v>
          </cell>
        </row>
        <row r="271">
          <cell r="B271" t="str">
            <v>Muestra base asfáltica tomada de la planta depositada entre el K47+240 y el   K 47+610 izquierdo.</v>
          </cell>
          <cell r="S271" t="str">
            <v>Volumen  produccion acumulada del dia  130 m Volumen acumulado total 18076.</v>
          </cell>
        </row>
        <row r="272">
          <cell r="B272" t="str">
            <v>Muestra base asfáltica tomada en la via en el  K47+035 Margen izquierda eje</v>
          </cell>
          <cell r="S272" t="str">
            <v>Volumen  produccion acumulada del dia  260 m Volumen acumulado total 18206.</v>
          </cell>
        </row>
        <row r="273">
          <cell r="B273" t="str">
            <v>Muestra base asfáltica tomada en la via en el  K47+035 Margen izquierda derecha</v>
          </cell>
          <cell r="S273" t="str">
            <v>Volumen  produccion acumulada del dia  260 m Volumen acumulado total 18206.</v>
          </cell>
        </row>
        <row r="274">
          <cell r="B274" t="str">
            <v>Muestra base asfáltica tomada en la via en el  K47+035 Margen izquierda izquierda</v>
          </cell>
          <cell r="S274" t="str">
            <v>Volumen  produccion acumulada del dia  260 m Volumen acumulado total 18206.</v>
          </cell>
        </row>
        <row r="275">
          <cell r="B275" t="str">
            <v>Muestra base asfáltica tomada de la planta depositada entre el K52+350 y el   K 52+510 derecha.</v>
          </cell>
          <cell r="S275" t="str">
            <v>Volumen  produccion acumulada del dia  120 m Volumen acumulado total 18326.</v>
          </cell>
        </row>
        <row r="276">
          <cell r="B276" t="str">
            <v>Muestra base asfáltica tomada de la planta depositada entre el K53+510 y el   K 52+100 derecha.</v>
          </cell>
          <cell r="S276" t="str">
            <v>Volumen  produccion acumulada del dia  250 m Volumen acumulado total 18456.</v>
          </cell>
        </row>
        <row r="277">
          <cell r="B277" t="str">
            <v>Muestra base asfáltica tomada de la planta depositada entre el K52+100 y el   K 52+330 derecha.</v>
          </cell>
          <cell r="S277" t="str">
            <v>Volumen  produccion acumulada del dia  455 m Volumen acumulado total 18661.</v>
          </cell>
        </row>
        <row r="278">
          <cell r="B278" t="str">
            <v>Muestra base asfáltica tomada en la via en el  K52+030 Margen derecha lado derecho</v>
          </cell>
          <cell r="S278" t="str">
            <v>Volumen  produccion acumulada del dia  455 m Volumen acumulado total 18661.</v>
          </cell>
        </row>
        <row r="279">
          <cell r="B279" t="str">
            <v>Muestra base asfáltica tomada en la via en el  K52+030 Margen derecha lado izquierdo</v>
          </cell>
          <cell r="S279" t="str">
            <v>Volumen  produccion acumulada del dia  455 m Volumen acumulado total 18661.</v>
          </cell>
        </row>
        <row r="280">
          <cell r="B280" t="str">
            <v>Muestra base asfáltica tomada en la via en el  K52+030 Margen derecha eje</v>
          </cell>
          <cell r="S280" t="str">
            <v>Volumen  produccion acumulada del dia  455 m Volumen acumulado total 18661.</v>
          </cell>
        </row>
        <row r="281">
          <cell r="B281" t="str">
            <v>Muestra base asfáltica tomada de la planta depositada entre el K51+504 y el   K 47+570 izquierdo.</v>
          </cell>
          <cell r="S281" t="str">
            <v>Volumen  produccion acumulada del dia  80 m Volumen acumulado total 18741.</v>
          </cell>
        </row>
        <row r="282">
          <cell r="B282" t="str">
            <v>Muestra base asfáltica tomada de la planta depositada entre el K51+570 y el   K 51+700 izquierdo.</v>
          </cell>
          <cell r="S282" t="str">
            <v>Volumen  produccion acumulada del dia 190 m Volumen acumulado total 18851.</v>
          </cell>
        </row>
        <row r="283">
          <cell r="B283" t="str">
            <v>Muestra base asfáltica tomada de la planta depositada entre el K51+700 y el   K 51+860 izquierdo.</v>
          </cell>
          <cell r="S283" t="str">
            <v>Volumen  produccion acumulada del dia 320 m Volumen acumulado total 18974.</v>
          </cell>
        </row>
        <row r="284">
          <cell r="B284" t="str">
            <v>Muestra base asfáltica tomada de la planta depositada entre el K51+860 y el   K 51+930 izquierdo.</v>
          </cell>
          <cell r="S284" t="str">
            <v>Volumen  produccion acumulada del dia 633 m Volumen acumulado total 19294.</v>
          </cell>
        </row>
        <row r="285">
          <cell r="B285" t="str">
            <v>Muestra base asfáltica tomada en la via en el  K51+652 Margen izquierda eje</v>
          </cell>
          <cell r="S285" t="str">
            <v>Volumen  produccion acumulada del dia 633 m Volumen acumulado total 19294.</v>
          </cell>
        </row>
        <row r="286">
          <cell r="B286" t="str">
            <v>Muestra base asfáltica tomada en la via en el  K51+652 Margen izquierda derecha</v>
          </cell>
          <cell r="S286" t="str">
            <v>Volumen  produccion acumulada del dia 633 m Volumen acumulado total 19294.</v>
          </cell>
        </row>
        <row r="287">
          <cell r="B287" t="str">
            <v>Muestra base asfáltica tomada en la via en el  K51+652 Margen izquierda izquierda</v>
          </cell>
          <cell r="S287" t="str">
            <v>Volumen  produccion acumulada del dia 633 m Volumen acumulado total 19294.</v>
          </cell>
        </row>
        <row r="288">
          <cell r="B288" t="str">
            <v>Muestra base asfáltica tomada de la planta depositada entre el K51+970 y el   K 52+040 izquierdo.</v>
          </cell>
          <cell r="S288" t="str">
            <v>Volumen  produccion acumulada del dia 80 m Volumen acumulado total 19374.</v>
          </cell>
        </row>
        <row r="289">
          <cell r="B289" t="str">
            <v>Muestra base asfáltica tomada de la planta depositada entre el K52+040 y el   K 52+110 izquierdo.</v>
          </cell>
          <cell r="S289" t="str">
            <v>Volumen  produccion acumulada del dia 150 m Volumen acumulado total 19444.</v>
          </cell>
        </row>
        <row r="290">
          <cell r="B290" t="str">
            <v>Muestra base asfáltica tomada de la planta depositada entre el K52+110 y el   K 52+180 izquierdo.</v>
          </cell>
          <cell r="S290" t="str">
            <v>Volumen  produccion acumulada del dia 220 m Volumen acumulado total 19514.</v>
          </cell>
        </row>
        <row r="291">
          <cell r="B291" t="str">
            <v>Muestra base asfáltica tomada de la planta depositada entre el K52+180 y el   K 52+260 izquierdo.</v>
          </cell>
          <cell r="S291" t="str">
            <v>Volumen  produccion acumulada del dia 293 m Volumen acumulado total 19587.</v>
          </cell>
        </row>
        <row r="292">
          <cell r="B292" t="str">
            <v>Muestra base asfáltica tomada en la via en el  K52+080 Margen izquierda .</v>
          </cell>
          <cell r="S292" t="str">
            <v>Volumen  produccion acumulada del dia 293 m Volumen acumulado total 19587.</v>
          </cell>
        </row>
        <row r="293">
          <cell r="B293" t="str">
            <v>Muestra base asfáltica tomada de la planta depositada entre el K52+330 y el   K 52+420 izquierdo.</v>
          </cell>
          <cell r="S293" t="str">
            <v>Volumen  produccion acumulada del dia 80 m Volumen acumulado total 19667.</v>
          </cell>
        </row>
        <row r="294">
          <cell r="B294" t="str">
            <v>Muestra base asfáltica tomada de la planta depositada entre el K52+420 y el   K 52+470 izquierdo.</v>
          </cell>
          <cell r="S294" t="str">
            <v>Volumen  produccion acumulada del dia 130 m Volumen acumulado total 19717.</v>
          </cell>
        </row>
        <row r="295">
          <cell r="B295" t="str">
            <v>Muestra base asfáltica tomada de la planta depositada entre el K52+470 y el   K 52+520 izquierdo.</v>
          </cell>
          <cell r="S295" t="str">
            <v>Volumen  produccion acumulada del dia 200 m Volumen acumulado total 19787.</v>
          </cell>
        </row>
        <row r="296">
          <cell r="B296" t="str">
            <v>Muestra base asfáltica tomada de la planta depositada entre el K52+520 y el   K 52+625 izquierdo.</v>
          </cell>
          <cell r="S296" t="str">
            <v>Volumen  produccion acumulada del dia 380 m Volumen acumulado total 19967.</v>
          </cell>
        </row>
        <row r="297">
          <cell r="B297" t="str">
            <v>Muestra base asfáltica tomada en la via en el  K52+600 Margen izquierda eje</v>
          </cell>
          <cell r="S297" t="str">
            <v>Volumen  produccion acumulada del dia 380 m Volumen acumulado total 19967.</v>
          </cell>
        </row>
        <row r="298">
          <cell r="B298" t="str">
            <v>Muestra base asfáltica tomada en la via en el  K52+600 Margen izquierda derecha</v>
          </cell>
          <cell r="S298" t="str">
            <v>Volumen  produccion acumulada del dia 380 m Volumen acumulado total 19967.</v>
          </cell>
        </row>
        <row r="299">
          <cell r="B299" t="str">
            <v>Muestra base asfáltica tomada en la via en el  K52+600 Margen izquierda izquierda</v>
          </cell>
          <cell r="S299" t="str">
            <v>Volumen  produccion acumulada del dia 380 m Volumen acumulado total 19967.</v>
          </cell>
        </row>
        <row r="300">
          <cell r="B300" t="str">
            <v>Muestra base asfáltica tomada de la planta depositada entre el K52+515 y el   K 52+550 izquierdo contenido de asfalto alto posible error de pesaje.</v>
          </cell>
          <cell r="S300" t="str">
            <v>Volumen  produccion acumulada del dia 438 m Volumen acumulado total 20405.</v>
          </cell>
        </row>
        <row r="301">
          <cell r="B301" t="str">
            <v>Muestra base asfáltica tomada de la planta depositada entre el K52+550 y el   K 52+685 izquierdo.</v>
          </cell>
          <cell r="S301" t="str">
            <v>Volumen  produccion acumulada del dia 438 m Volumen acumulado total 20405.</v>
          </cell>
        </row>
        <row r="302">
          <cell r="B302" t="str">
            <v>Muestra base asfáltica tomada en la via en el  K52+520 Margen derecha eje</v>
          </cell>
          <cell r="S302" t="str">
            <v>Volumen  produccion acumulada del dia 438 m Volumen acumulado total 20405.</v>
          </cell>
        </row>
        <row r="303">
          <cell r="B303" t="str">
            <v>Muestra base asfáltica tomada en la via en el  K52+520 Margen derecha derecha</v>
          </cell>
          <cell r="S303" t="str">
            <v>Volumen  produccion acumulada del dia 438 m Volumen acumulado total 20405.</v>
          </cell>
        </row>
        <row r="304">
          <cell r="B304" t="str">
            <v>Muestra base asfáltica tomada en la via en el  K52+520 Margen derecha izquierda</v>
          </cell>
          <cell r="S304" t="str">
            <v>Volumen  produccion acumulada del dia 438 m Volumen acumulado total 20405.</v>
          </cell>
        </row>
        <row r="305">
          <cell r="B305" t="str">
            <v>Muestra base asfáltica tomada de la planta depositada entre el K52+685 y el   K 52+715 izquierdo.</v>
          </cell>
          <cell r="S305" t="str">
            <v>Volumen  produccion acumulada del dia 492 m Volumen acumulado total 20897.</v>
          </cell>
        </row>
        <row r="306">
          <cell r="B306" t="str">
            <v>Muestra base asfáltica tomada de la planta depositada entre el K52+715 y el   K 52+771 izquierdo.</v>
          </cell>
          <cell r="S306" t="str">
            <v>Volumen  produccion acumulada del dia 492 m Volumen acumulado total 20897.</v>
          </cell>
        </row>
        <row r="307">
          <cell r="B307" t="str">
            <v>Muestra base asfáltica tomada de la planta depositada entre el K52+771 y el   K 52+826 izquierdo.</v>
          </cell>
          <cell r="S307" t="str">
            <v>Volumen  produccion acumulada del dia 492 m Volumen acumulado total 20897.</v>
          </cell>
        </row>
        <row r="308">
          <cell r="B308" t="str">
            <v>Muestra base asfáltica tomada de la planta depositada entre el K52+826 y el   K 52+855 izquierdo.</v>
          </cell>
          <cell r="S308" t="str">
            <v>Volumen  produccion acumulada del dia 492 m Volumen acumulado total 20897.</v>
          </cell>
        </row>
        <row r="309">
          <cell r="B309" t="str">
            <v>Muestra base asfáltica tomada en la via en el  K52+760 Margen izquierda derecha</v>
          </cell>
          <cell r="S309" t="str">
            <v>Volumen  produccion acumulada del dia 492 m Volumen acumulado total 20897.</v>
          </cell>
        </row>
        <row r="310">
          <cell r="B310" t="str">
            <v>Muestra base asfáltica tomada en la via en el  K52+760 Margen izquierda izquierda</v>
          </cell>
          <cell r="S310" t="str">
            <v>Volumen  produccion acumulada del dia 492 m Volumen acumulado total 20897.</v>
          </cell>
        </row>
        <row r="311">
          <cell r="B311" t="str">
            <v>Muestra base asfáltica tomada en la via en el  K52+760 Margen izquierda eje</v>
          </cell>
          <cell r="S311" t="str">
            <v>Volumen  produccion acumulada del dia 492 m Volumen acumulado total 20897.</v>
          </cell>
        </row>
        <row r="312">
          <cell r="B312" t="str">
            <v>Muestra base asfáltica tomada en planta depositada en el K52+860 al K52+980 derecha.</v>
          </cell>
          <cell r="S312" t="str">
            <v>Volumen  produccion acumulada del dia 220 m Volumen acumulado total 21117.</v>
          </cell>
        </row>
        <row r="313">
          <cell r="B313" t="str">
            <v>Muestra base asfáltica tomada en planta depositada en el K52+980 al K53+000 derecha.</v>
          </cell>
          <cell r="S313" t="str">
            <v>Volumen  produccion acumulada del dia 220 m Volumen acumulado total 21117.</v>
          </cell>
        </row>
        <row r="314">
          <cell r="B314" t="str">
            <v>Muestra base asfáltica tomada en la via en el  K52+900 Margen derecha eje</v>
          </cell>
          <cell r="S314" t="str">
            <v>Volumen  produccion acumulada del dia 220 m Volumen acumulado total 21117.</v>
          </cell>
        </row>
        <row r="315">
          <cell r="B315" t="str">
            <v>Muestra base asfáltica tomada en la via en el  K52+900 Margen derecha derecha.</v>
          </cell>
          <cell r="S315" t="str">
            <v>Volumen  produccion acumulada del dia 220 m Volumen acumulado total 21117.</v>
          </cell>
        </row>
        <row r="316">
          <cell r="B316" t="str">
            <v>Muestra base asfáltica tomada en la via en el  K52+900 Margen derecha izquierda.</v>
          </cell>
          <cell r="S316" t="str">
            <v>Volumen  produccion acumulada del dia 220 m Volumen acumulado total 21117.</v>
          </cell>
        </row>
        <row r="317">
          <cell r="B317" t="str">
            <v>Muestra base asfáltica tomada en planta depositada en el K52+750 al K52+860 izquierda.</v>
          </cell>
          <cell r="S317" t="str">
            <v>Volumen  mezcla producida en el  dia 164 m Volumen acumulado total 21281.</v>
          </cell>
        </row>
        <row r="318">
          <cell r="B318" t="str">
            <v>Muestra base asfáltica tomada en planta depositada en el K52+860 al K52+980 izquierda.</v>
          </cell>
          <cell r="S318" t="str">
            <v>Volumen  mezcla producida en el  dia 164 m Volumen acumulado total 21281.</v>
          </cell>
        </row>
        <row r="319">
          <cell r="B319" t="str">
            <v>Muestra base asfáltica tomada en la via en el  K52+760 Margen izquierda derecha.</v>
          </cell>
          <cell r="S319" t="str">
            <v>Volumen  mezcla producida en el  dia 164 m Volumen acumulado total 21281.</v>
          </cell>
        </row>
        <row r="320">
          <cell r="B320" t="str">
            <v>Muestra base asfáltica tomada en la via en el  K52+760 Margen izquierda eje.</v>
          </cell>
          <cell r="S320" t="str">
            <v>Volumen  mezcla producida en el  dia 164 m Volumen acumulado total 21281.</v>
          </cell>
        </row>
        <row r="321">
          <cell r="B321" t="str">
            <v>Muestra base asfáltica tomada en la via en el  K52+760 Margen izquierda derecha.</v>
          </cell>
          <cell r="S321" t="str">
            <v>Volumen  mezcla producida en el  dia 164 m Volumen acumulado total 21281.</v>
          </cell>
        </row>
        <row r="322">
          <cell r="B322" t="str">
            <v>Muestra base asfáltica tomada en planta depositada en el K52+980 al K53+230 izquierda.</v>
          </cell>
          <cell r="S322" t="str">
            <v>Volumen  mezcla producida en el  dia 417 m Volumen acumulado total 21698.</v>
          </cell>
        </row>
        <row r="323">
          <cell r="B323" t="str">
            <v>Muestra base asfáltica tomada en planta depositada en el K52+230 al K53+500 izquierda.</v>
          </cell>
          <cell r="S323" t="str">
            <v>Volumen  mezcla producida en el  dia 417 m Volumen acumulado total 21698.</v>
          </cell>
        </row>
        <row r="324">
          <cell r="B324" t="str">
            <v>Muestra base asfáltica tomada en planta depositada en el K53+050 al K53+660 eje.</v>
          </cell>
          <cell r="S324" t="str">
            <v>Volumen  mezcla producida en el  dia 206 m Volumen acumulado total 21904.</v>
          </cell>
        </row>
        <row r="325">
          <cell r="B325" t="str">
            <v>Muestra base asfáltica tomada en planta depositada en el K53+160 al K53+410 derecha.</v>
          </cell>
          <cell r="S325" t="str">
            <v>Volumen  mezcla producida en el  dia 178 m Volumen acumulado total 22082.</v>
          </cell>
        </row>
        <row r="326">
          <cell r="B326" t="str">
            <v>Muestra base asfáltica tomada en planta depositada en el K53+500 al K53+670 izquierda.</v>
          </cell>
          <cell r="S326" t="str">
            <v>Volumen  mezcla producida en el  dia 125 m Volumen acumulado total 22207.</v>
          </cell>
        </row>
        <row r="327">
          <cell r="B327" t="str">
            <v>Muestra base asfáltica tomada en planta depositada en el K53+670 al K53+530 .</v>
          </cell>
          <cell r="S327" t="str">
            <v>Volumen  mezcla producida en el  dia 285 m Volumen acumulado total 22492.</v>
          </cell>
        </row>
        <row r="328">
          <cell r="B328" t="str">
            <v>Muestra base asfáltica tomada en planta depositada en el K53+660 al K53+776 derecha.</v>
          </cell>
          <cell r="S328" t="str">
            <v>Volumen mezcla producida en el  dia 425 m Volumen acumulado total 22917.</v>
          </cell>
        </row>
        <row r="329">
          <cell r="B329" t="str">
            <v>Muestra base asfáltica tomada en planta depositada en el K53+776 al K53+860 derecha.</v>
          </cell>
          <cell r="S329" t="str">
            <v>Volumen mezcla producida en el  dia 425 m Volumen acumulado total 22917.</v>
          </cell>
        </row>
        <row r="330">
          <cell r="B330" t="str">
            <v>Muestra base asfáltica tomada en planta depositada en el K53+860 al K54+010 derecha.</v>
          </cell>
          <cell r="S330" t="str">
            <v>Volumen mezcla producida en el  dia 425 m Volumen acumulado total 22917.</v>
          </cell>
        </row>
        <row r="331">
          <cell r="B331" t="str">
            <v>Muestra base asfáltica tomada en planta depositada en el K53+850 al K53+905 izquierda.</v>
          </cell>
          <cell r="S331" t="str">
            <v>Volumen mezcla producida en el  dia 425 m Volumen acumulado total 22917.</v>
          </cell>
        </row>
        <row r="332">
          <cell r="B332" t="str">
            <v>Muestra base asfáltica tomada en planta depositada en el K53+905 al K53+938 izquierda.</v>
          </cell>
          <cell r="S332" t="str">
            <v>Volumen mezcla producida en el  dia 64 m Volumen acumulado total 22981.</v>
          </cell>
        </row>
        <row r="333">
          <cell r="B333" t="str">
            <v>Muestra base asfáltica tomada en planta depositada en el K53+938 al K54+150 izquierda.</v>
          </cell>
          <cell r="S333" t="str">
            <v>Volumen mezcla producida en el  dia 398 m Volumen acumulado total 23379.</v>
          </cell>
        </row>
        <row r="334">
          <cell r="B334" t="str">
            <v>Muestra base asfáltica tomada en planta depositada en el K54+150 al K54+380 izquierda.</v>
          </cell>
          <cell r="S334" t="str">
            <v>Volumen mezcla producida en el  dia 398 m Volumen acumulado total 23379.</v>
          </cell>
        </row>
        <row r="335">
          <cell r="B335" t="str">
            <v>Muestra base asfáltica tomada en planta depositada en el K54+020 al K54+160 derecha.</v>
          </cell>
          <cell r="S335" t="str">
            <v>Volumen mezcla producida en el  dia 219 m Volumen acumulado total 23598.</v>
          </cell>
        </row>
        <row r="336">
          <cell r="B336" t="str">
            <v>Muestra base asfáltica tomada en planta depositada en el K54+160 al K54+340 derecha.</v>
          </cell>
          <cell r="S336" t="str">
            <v>Volumen mezcla producida en el  dia 219 m Volumen acumulado total 23598.</v>
          </cell>
        </row>
        <row r="337">
          <cell r="B337" t="str">
            <v>Muestra base asfáltica tomada en planta depositada en el K54+340 al K54+610 derecha.</v>
          </cell>
          <cell r="S337" t="str">
            <v>Volumen mezcla producida en el  dia 545 m Volumen acumulado total 24143.</v>
          </cell>
        </row>
        <row r="338">
          <cell r="B338" t="str">
            <v>Muestra base asfáltica tomada en planta depositada en el K54+610 al K54+820 derecha.</v>
          </cell>
          <cell r="S338" t="str">
            <v>Volumen mezcla producida en el  dia 545 m Volumen acumulado total 24143.</v>
          </cell>
        </row>
        <row r="339">
          <cell r="B339" t="str">
            <v>Muestra base asfáltica tomada en planta depositada en el K54+820 al K55+210 derecha.</v>
          </cell>
          <cell r="S339" t="str">
            <v>Volumen mezcla producida en el  dia 545 m Volumen acumulado total 24143.</v>
          </cell>
        </row>
        <row r="340">
          <cell r="B340" t="str">
            <v>Muestra base asfáltica tomada en planta depositada en el K54+640 al K54+970 izquierda.</v>
          </cell>
          <cell r="S340" t="str">
            <v>Volumen mezcla producida en el  dia 235 m Volumen acumulado total 24378.</v>
          </cell>
        </row>
        <row r="341">
          <cell r="B341" t="str">
            <v>Muestra base asfáltica tomada en planta depositada en el K54+970 al K55+260 izquierda.</v>
          </cell>
          <cell r="S341" t="str">
            <v>Volumen mezcla producida en el  dia 235 m Volumen acumulado total 24378.</v>
          </cell>
        </row>
        <row r="342">
          <cell r="B342" t="str">
            <v>Muestra base asfáltica tomada en planta depositada en el K55+260 al K55+400 izquierda.</v>
          </cell>
          <cell r="S342" t="str">
            <v>Volumen mezcla producida en el  dia 68 m Volumen acumulado total 24446.</v>
          </cell>
        </row>
        <row r="343">
          <cell r="B343" t="str">
            <v>Muestra base asfáltica tomada en planta depositada en el K55+400 al K55+550 izquierda.</v>
          </cell>
          <cell r="S343" t="str">
            <v>Volumen mezcla producida en el  dia 68 m Volumen acumulado total 24446.</v>
          </cell>
        </row>
        <row r="344">
          <cell r="B344" t="str">
            <v>Muestra base asfáltica tomada en planta depositada en el K55+315 al K55+600 derecha.</v>
          </cell>
          <cell r="S344" t="str">
            <v>Volumen mezcla producida en el  dia 126 m Volumen acumulado total 24572.</v>
          </cell>
        </row>
        <row r="345">
          <cell r="B345" t="str">
            <v>Muestra base asfáltica tomada en planta depositada en el K55+600 al K55+770 derecha.</v>
          </cell>
          <cell r="S345" t="str">
            <v>Volumen mezcla producida en el  dia 126 m Volumen acumulado total 24572.</v>
          </cell>
        </row>
        <row r="346">
          <cell r="B346" t="str">
            <v>Muestra base asfáltica tomada en planta depositada en el K55+526 al K55+940 Izquierda.</v>
          </cell>
          <cell r="S346" t="str">
            <v>Volumen mezcla producida en el  dia 359 m Volumen acumulado total 24931.</v>
          </cell>
        </row>
        <row r="347">
          <cell r="B347" t="str">
            <v>Muestra base asfáltica tomada en planta depositada en el K55+940 al K56+130 Izquierda.</v>
          </cell>
          <cell r="S347" t="str">
            <v>Volumen mezcla producida en el  dia 359 m Volumen acumulado total 24931.</v>
          </cell>
        </row>
        <row r="348">
          <cell r="B348" t="str">
            <v>Muestra base asfáltica tomada en planta depositada en el K56+130 al K56+425 Izquierda.</v>
          </cell>
          <cell r="S348" t="str">
            <v>Volumen mezcla producida en el  dia 359 m Volumen acumulado total 24931.</v>
          </cell>
        </row>
        <row r="349">
          <cell r="B349" t="str">
            <v>Muestra base asfáltica tomada en planta depositada en el K55+770 al K56+360 Derecha.</v>
          </cell>
          <cell r="S349" t="str">
            <v>Volumen mezcla producida en el  dia 491 m Volumen acumulado total 25422.</v>
          </cell>
        </row>
        <row r="350">
          <cell r="B350" t="str">
            <v>Muestra base asfáltica tomada en planta depositada en el K56+360 al K56+940 Derecha.</v>
          </cell>
          <cell r="S350" t="str">
            <v>Volumen mezcla producida en el  dia 491 m Volumen acumulado total 25422.</v>
          </cell>
        </row>
        <row r="351">
          <cell r="B351" t="str">
            <v>Muestra base asfáltica tomada en planta depositada en el K56+420 al K56+940 Izquierda.</v>
          </cell>
          <cell r="S351" t="str">
            <v>Volumen mezcla producida en el  dia 502 m Volumen acumulado total 25924.</v>
          </cell>
        </row>
        <row r="352">
          <cell r="B352" t="str">
            <v>Muestra base asfáltica tomada en planta depositada en el K56+940 al K57+050 Izquierda.</v>
          </cell>
          <cell r="S352" t="str">
            <v>Volumen mezcla producida en el  dia 502 m Volumen acumulado total 25924.</v>
          </cell>
        </row>
        <row r="353">
          <cell r="B353" t="str">
            <v>Muestra base asfáltica tomada en planta depositada en el K57+050 al K57+320 Izquierda.</v>
          </cell>
          <cell r="S353" t="str">
            <v>Volumen mezcla producida en el  dia 502 m Volumen acumulado total 25924.</v>
          </cell>
        </row>
        <row r="354">
          <cell r="B354" t="str">
            <v>Muestra base asfáltica tomada en planta depositada en el K57+320 al K57+560 Izquierda.</v>
          </cell>
          <cell r="S354" t="str">
            <v>Volumen mezcla producida en el  dia 502 m Volumen acumulado total 25924.</v>
          </cell>
        </row>
        <row r="355">
          <cell r="B355" t="str">
            <v>Muestra base asfáltica tomada en planta depositada en el K56+930 al K57+260 Derecha.</v>
          </cell>
          <cell r="S355" t="str">
            <v>Volumen mezcla producida en el  dia 331 m Volumen acumulado total 26255.</v>
          </cell>
        </row>
        <row r="356">
          <cell r="B356" t="str">
            <v>Muestra base asfáltica tomada en planta depositada en el K57+260 al K57+560 Derecha.</v>
          </cell>
          <cell r="S356" t="str">
            <v>Volumen mezcla producida en el  dia 331 m Volumen acumulado total 26255.</v>
          </cell>
        </row>
        <row r="357">
          <cell r="B357" t="str">
            <v>Muestra base asfáltica tomada en planta depositada en el K57+560 al K57+735 Derecha.</v>
          </cell>
          <cell r="S357" t="str">
            <v>Volumen mezcla producida en el  dia 331 m Volumen acumulado total 26255.</v>
          </cell>
        </row>
        <row r="359">
          <cell r="B359" t="str">
            <v>Muestra base asfáltica tomada en planta depositada en el K57+560 al K57+740 Izquierda.</v>
          </cell>
          <cell r="S359" t="str">
            <v>Volumen mezcla producida en el  dia 127 m Volumen acumulado total 26382.</v>
          </cell>
        </row>
        <row r="360">
          <cell r="B360" t="str">
            <v>Muestra base asfáltica tomada en planta depositada en el K57+740 al K57+950 Izquierda.</v>
          </cell>
          <cell r="S360" t="str">
            <v>Volumen mezcla producida en el  dia 127 m Volumen acumulado total 26382.</v>
          </cell>
        </row>
        <row r="361">
          <cell r="B361" t="str">
            <v>Muestra base asfáltica tomada en planta depositada en el K57+950 al K58+210 Izquierda.</v>
          </cell>
          <cell r="S361" t="str">
            <v>Volumen mezcla producida en el  dia 346 m Volumen acumulado total 26728.</v>
          </cell>
        </row>
        <row r="362">
          <cell r="B362" t="str">
            <v>Muestra base asfáltica tomada en planta depositada en el K58+210 al K58+390 Izquierda.</v>
          </cell>
          <cell r="S362" t="str">
            <v>Volumen mezcla producida en el  dia 346 m Volumen acumulado total 26728.</v>
          </cell>
        </row>
        <row r="363">
          <cell r="B363" t="str">
            <v>Muestra base asfáltica tomada en planta depositada en el K58+390 al K58+525 Izquierda.</v>
          </cell>
          <cell r="S363" t="str">
            <v>Volumen mezcla producida en el  dia 346 m Volumen acumulado total 26728.</v>
          </cell>
        </row>
        <row r="364">
          <cell r="B364" t="str">
            <v>Muestra base asfáltica tomada en planta depositada en el K57+840 al K58+230 Derecha.</v>
          </cell>
          <cell r="S364" t="str">
            <v>Volumen mezcla producida en el  dia 435 m Volumen acumulado total 27163.</v>
          </cell>
        </row>
        <row r="365">
          <cell r="B365" t="str">
            <v>Muestra base asfáltica tomada en planta depositada en el K58+230 al K58+360 Derecha.</v>
          </cell>
          <cell r="S365" t="str">
            <v>Volumen mezcla producida en el  dia 435 m Volumen acumulado total 27163.</v>
          </cell>
        </row>
        <row r="366">
          <cell r="B366" t="str">
            <v>Muestra base asfáltica tomada en planta depositada en el K58+360 al K58+708 Derecha.</v>
          </cell>
          <cell r="S366" t="str">
            <v>Volumen mezcla producida en el  dia 435 m Volumen acumulado total 27163.</v>
          </cell>
        </row>
        <row r="367">
          <cell r="B367" t="str">
            <v>Muestra base asfáltica tomada en planta depositada en el K58+525 al K58+745 Izquierda.</v>
          </cell>
          <cell r="S367" t="str">
            <v>Volumen mezcla producida en el  dia 352 m Volumen acumulado total 27515.</v>
          </cell>
        </row>
        <row r="368">
          <cell r="B368" t="str">
            <v>Muestra base asfáltica tomada en planta depositada en el K58+745 al K59+030 Izquierda.</v>
          </cell>
          <cell r="S368" t="str">
            <v>Volumen mezcla producida en el  dia 352 m Volumen acumulado total 27515.</v>
          </cell>
        </row>
        <row r="369">
          <cell r="B369" t="str">
            <v>Muestra base asfáltica tomada en planta depositada en el K59+030 al K59+265 Izquierda.</v>
          </cell>
          <cell r="S369" t="str">
            <v>Volumen mezcla producida en el  dia 352 m Volumen acumulado total 27515.</v>
          </cell>
        </row>
        <row r="370">
          <cell r="B370" t="str">
            <v>Muestra base asfáltica tomada en planta depositada en el K58+690 al K58+840 Derecha.</v>
          </cell>
          <cell r="S370" t="str">
            <v>Volumen mezcla producida en el  dia 252 m Volumen acumulado total 27767.</v>
          </cell>
        </row>
        <row r="371">
          <cell r="B371" t="str">
            <v>Muestra base asfáltica tomada en planta depositada en el K58+840 al K58+990 Derecha.</v>
          </cell>
          <cell r="S371" t="str">
            <v>Volumen mezcla producida en el  dia 252 m Volumen acumulado total 27767.</v>
          </cell>
        </row>
        <row r="372">
          <cell r="B372" t="str">
            <v>Muestra base asfáltica tomada en planta depositada en el K58+990 al K59+130 Derecha.</v>
          </cell>
          <cell r="S372" t="str">
            <v>Volumen mezcla producida en el  dia 252 m Volumen acumulado total 27767.</v>
          </cell>
        </row>
        <row r="373">
          <cell r="B373" t="str">
            <v>Muestra base asfáltica tomada en planta depositada en el K59+130 al K59+260 Derecha.</v>
          </cell>
          <cell r="S373" t="str">
            <v>Volumen mezcla producida en el  dia 238 m Volumen acumulado total 28005.</v>
          </cell>
        </row>
        <row r="374">
          <cell r="B374" t="str">
            <v>Muestra base asfáltica tomada en planta depositada en el K59+260 al K59+415 Derecha.</v>
          </cell>
          <cell r="S374" t="str">
            <v>Volumen mezcla producida en el  dia 238 m Volumen acumulado total 28005.</v>
          </cell>
        </row>
        <row r="375">
          <cell r="B375" t="str">
            <v>Muestra base asfáltica tomada en planta depositada en el K59+415 al K59+590 Derecha.</v>
          </cell>
          <cell r="S375" t="str">
            <v>Volumen mezcla producida en el  dia 238 m Volumen acumulado total 28005.</v>
          </cell>
        </row>
        <row r="376">
          <cell r="B376" t="str">
            <v>Muestra base asfáltica tomada en planta depositada en el K59+260 al K59+480 Izquierda.</v>
          </cell>
          <cell r="S376" t="str">
            <v>Volumen mezcla producida en el  dia 346 m Volumen acumulado total 28351.</v>
          </cell>
        </row>
        <row r="377">
          <cell r="B377" t="str">
            <v>Muestra base asfáltica tomada en planta depositada en el K59+480 al K59+660 Izquierda.</v>
          </cell>
          <cell r="S377" t="str">
            <v>Volumen mezcla producida en el  dia 346 m Volumen acumulado total 28351.</v>
          </cell>
        </row>
        <row r="378">
          <cell r="B378" t="str">
            <v>Muestra base asfáltica tomada en planta depositada en el K59+660 al K60+030 Izquierda.</v>
          </cell>
          <cell r="S378" t="str">
            <v>Volumen mezcla producida en el  dia 346 m Volumen acumulado total 28351.</v>
          </cell>
        </row>
        <row r="379">
          <cell r="B379" t="str">
            <v>Muestra base asfáltica tomada en planta depositada en el K59+590 al K59+865 Derecha.</v>
          </cell>
          <cell r="S379" t="str">
            <v>Volumen mezcla producida en el  dia 369 m Volumen acumulado total 28720.</v>
          </cell>
        </row>
        <row r="380">
          <cell r="B380" t="str">
            <v>Muestra base asfáltica tomada en planta depositada en el K59+865 al K60+110 Derecha.</v>
          </cell>
          <cell r="S380" t="str">
            <v>Volumen mezcla producida en el  dia 369 m Volumen acumulado total 28720.</v>
          </cell>
        </row>
        <row r="381">
          <cell r="B381" t="str">
            <v>Muestra base asfáltica tomada en planta depositada en el K60+110 al K60+210 Derecha.</v>
          </cell>
          <cell r="S381" t="str">
            <v>Volumen mezcla producida en el  dia 369 m Volumen acumulado total 28720.</v>
          </cell>
        </row>
        <row r="382">
          <cell r="B382" t="str">
            <v>Muestra base asfáltica tomada en planta depositada en el K60+210 al K60+450 Derecha.</v>
          </cell>
          <cell r="S382" t="str">
            <v>Volumen mezcla producida en el  dia 369 m Volumen acumulado total 28720.</v>
          </cell>
        </row>
        <row r="383">
          <cell r="B383" t="str">
            <v>Muestra base asfáltica tomada en planta depositada en el K60+450 al K60+590 Derecha.</v>
          </cell>
          <cell r="S383" t="str">
            <v>Volumen mezcla producida en el  dia 369 m Volumen acumulado total 28720.</v>
          </cell>
        </row>
        <row r="384">
          <cell r="B384" t="str">
            <v>Muestra base asfáltica tomada en planta depositada en el K60+120 al K60+510 Izquierda.</v>
          </cell>
          <cell r="S384" t="str">
            <v>Volumen mezcla producida en el  dia 97 m Volumen acumulado total 28817.</v>
          </cell>
        </row>
        <row r="385">
          <cell r="B385" t="str">
            <v>Muestra base asfáltica tomada en planta depositada en el K60+220 al K60+360 Izquierda.</v>
          </cell>
          <cell r="S385" t="str">
            <v>Volumen mezcla producida en el  dia 495 m Volumen acumulado total 29312.</v>
          </cell>
        </row>
        <row r="386">
          <cell r="B386" t="str">
            <v>Muestra base asfáltica tomada en planta depositada en el K60+360 al K60+595 Izquierda.</v>
          </cell>
          <cell r="S386" t="str">
            <v>Volumen mezcla producida en el  dia 495 m Volumen acumulado total 29312.</v>
          </cell>
        </row>
        <row r="387">
          <cell r="B387" t="str">
            <v>Muestra base asfáltica tomada en planta depositada en el K60+595 al K60+758 Izquierda.</v>
          </cell>
          <cell r="S387" t="str">
            <v>Volumen mezcla producida en el  dia 495 m Volumen acumulado total 29312.</v>
          </cell>
        </row>
        <row r="388">
          <cell r="B388" t="str">
            <v>Muestra base asfáltica tomada en planta depositada en el K60+758 al K60+860 Izquierda.</v>
          </cell>
          <cell r="S388" t="str">
            <v>Volumen mezcla producida en el  dia 495 m Volumen acumulado total 29312.</v>
          </cell>
        </row>
        <row r="389">
          <cell r="B389" t="str">
            <v>Muestra base asfáltica tomada en planta depositada en el K60+860 al K61+000 Izquierda.</v>
          </cell>
          <cell r="S389" t="str">
            <v>Volumen mezcla producida en el  dia 495 m Volumen acumulado total 29312.</v>
          </cell>
        </row>
        <row r="390">
          <cell r="B390" t="str">
            <v>Muestra base asfáltica tomada en planta depositada en el K60+570 al K60+740 derecha.</v>
          </cell>
          <cell r="S390" t="str">
            <v>Volumen mezcla producida en el  dia 495 m Volumen acumulado total 29312.</v>
          </cell>
        </row>
        <row r="391">
          <cell r="B391" t="str">
            <v>Muestra base asfáltica tomada en planta depositada en el K60+735 al K60+960 derecha.</v>
          </cell>
          <cell r="S391" t="str">
            <v>Volumen mezcla producida en el  dia 595 m Volumen acumulado total 29907.</v>
          </cell>
        </row>
        <row r="392">
          <cell r="B392" t="str">
            <v>Muestra base asfáltica tomada en planta depositada en el K60+960 al K61+120 derecha.</v>
          </cell>
          <cell r="S392" t="str">
            <v>Volumen mezcla producida en el  dia 595 m Volumen acumulado total 29907.</v>
          </cell>
        </row>
        <row r="393">
          <cell r="B393" t="str">
            <v>Muestra base asfáltica tomada en planta depositada en el K61+120 al K61+230 derecha.</v>
          </cell>
          <cell r="S393" t="str">
            <v>Volumen mezcla producida en el  dia 595 m Volumen acumulado total 29907.</v>
          </cell>
        </row>
        <row r="394">
          <cell r="B394" t="str">
            <v xml:space="preserve">El alto contenido de asfalto reportado en este formato se debe a un error de pesaje tal como se verifico en la contra muetra No393 cuyo valor dio 2.9 % </v>
          </cell>
          <cell r="S394" t="str">
            <v>Volumen mezcla producida en el  dia 595 m Volumen acumulado total 29907.</v>
          </cell>
        </row>
        <row r="395">
          <cell r="B395" t="str">
            <v>Muestra base asfáltica tomada en planta depositada en el K61+230 al K61+335 derecha.</v>
          </cell>
          <cell r="S395" t="str">
            <v>Volumen mezcla producida en el  dia 595 m Volumen acumulado total 29907.</v>
          </cell>
        </row>
        <row r="396">
          <cell r="B396" t="str">
            <v>Muestra base asfáltica tomada en planta depositada en el K61+335 al K61+440 derecha.</v>
          </cell>
          <cell r="S396" t="str">
            <v>Volumen mezcla producida en el  dia 595 m Volumen acumulado total 29907.</v>
          </cell>
        </row>
        <row r="397">
          <cell r="B397" t="str">
            <v>Muestra base asfáltica tomada en planta depositada en el K61+440 al K61+500derecha.</v>
          </cell>
          <cell r="S397" t="str">
            <v>Volumen mezcla producida en el  dia 595 m Volumen acumulado total 29907.</v>
          </cell>
        </row>
        <row r="398">
          <cell r="B398" t="str">
            <v>Muestra base asfáltica tomada en planta depositada en el K61+090 al K61+318 izquierda.</v>
          </cell>
          <cell r="S398" t="str">
            <v>Volumen mezcla producida en el  dia 253 m Volumen acumulado total 30160.</v>
          </cell>
        </row>
        <row r="399">
          <cell r="B399" t="str">
            <v>Muestra base asfáltica tomada en planta depositada en el K61+000 al K61+100 izquierda.</v>
          </cell>
          <cell r="S399" t="str">
            <v>Volumen mezcla producida en el  dia 253 m Volumen acumulado total 30160.</v>
          </cell>
        </row>
        <row r="400">
          <cell r="B400" t="str">
            <v>Muestra base asfáltica tomada en planta depositada en el K61+100 al K61+200 izquierda.</v>
          </cell>
          <cell r="S400" t="str">
            <v>Volumen mezcla producida en el  dia 253 m Volumen acumulado total 30160.</v>
          </cell>
        </row>
        <row r="401">
          <cell r="B401" t="str">
            <v>Muestra base asfáltica tomada en planta depositada en el K61+200 al K61+300 izquierda.</v>
          </cell>
          <cell r="S401" t="str">
            <v>Volumen mezcla producida en el  dia 253 m Volumen acumulado total 30160.</v>
          </cell>
        </row>
        <row r="402">
          <cell r="B402" t="str">
            <v>Muestra base asfáltica tomada en planta depositada en el K61+280 al K61+350 izquierda.</v>
          </cell>
          <cell r="S402" t="str">
            <v>Volumen mezcla producida en el  dia 185 m Volumen acumulado total 30160.</v>
          </cell>
        </row>
        <row r="403">
          <cell r="B403" t="str">
            <v>Muestra base asfáltica tomada en planta depositada en el K61+350 al K61+400 izquierda.</v>
          </cell>
          <cell r="S403" t="str">
            <v>Volumen mezcla producida en el  dia 185 m Volumen acumulado total 30345.</v>
          </cell>
        </row>
        <row r="404">
          <cell r="B404" t="str">
            <v>Muestra base asfáltica tomada en planta depositada en el K61+400 al K61+460 izquierda.</v>
          </cell>
          <cell r="S404" t="str">
            <v>Volumen mezcla producida en el  dia 185 m Volumen acumulado total 30345.</v>
          </cell>
        </row>
        <row r="405">
          <cell r="B405" t="str">
            <v>Material utilizado en parcheo  entre el K 42+720  y el K 42+880 izquierdo.</v>
          </cell>
          <cell r="S405"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406">
          <cell r="B406" t="str">
            <v>Material utilizado en parcheo  entre el K 42+880  y el K 42+930 izquierdo.</v>
          </cell>
          <cell r="S406" t="str">
            <v>Volumen mezcla producida en el  dia 213 m Volumen acumulado total 30577.</v>
          </cell>
        </row>
        <row r="407">
          <cell r="B407" t="str">
            <v>Material utilizado en parcheo  entre el K 42+930  y el K 42+980 izquierdo.</v>
          </cell>
          <cell r="S407" t="str">
            <v>Volumen mezcla producida en el  dia 213 m Volumen acumulado total 30577.</v>
          </cell>
        </row>
        <row r="408">
          <cell r="B408" t="str">
            <v>Material utilizado en parcheo  entre el K 42+980  y el K 42+996 izquierdo.</v>
          </cell>
          <cell r="S408" t="str">
            <v>Volumen mezcla producida en el  dia 134 m Volumen acumulado total 30711.</v>
          </cell>
        </row>
        <row r="409">
          <cell r="B409" t="str">
            <v>Material utilizado en parcheo  entre el K 43+000  y el K 43+096 izquierdo.</v>
          </cell>
          <cell r="S409" t="str">
            <v>Volumen mezcla producida en el  dia 134 m Volumen acumulado total 30711.</v>
          </cell>
        </row>
        <row r="410">
          <cell r="B410" t="str">
            <v>Material utilizado en parcheo  entre el K 43+096  y el K 43+210 izquierdo.</v>
          </cell>
          <cell r="S410" t="str">
            <v>Volumen mezcla producida en el  dia 205 m Volumen acumulado total 30916.</v>
          </cell>
        </row>
        <row r="411">
          <cell r="B411" t="str">
            <v>Material utilizado en parcheo  entre el K 43+210  y el K 43+330 izquierdo.</v>
          </cell>
          <cell r="S411" t="str">
            <v>Volumen mezcla producida en el  dia 205 m Volumen acumulado total 30916.</v>
          </cell>
        </row>
        <row r="412">
          <cell r="B412" t="str">
            <v>Material utilizado en parcheo  entre el K 43+350  y el K 43+500 izquierdo.</v>
          </cell>
          <cell r="S412" t="str">
            <v>Volumen mezcla producida en el  dia 113 m Volumen acumulado total 31029.</v>
          </cell>
        </row>
        <row r="413">
          <cell r="B413" t="str">
            <v>Material utilizado en parcheo  entre el K 43+500  y el K 43+550 izquierdo.</v>
          </cell>
          <cell r="S413" t="str">
            <v>Volumen mezcla producida en el  dia 274 m Volumen acumulado total 31303.</v>
          </cell>
        </row>
        <row r="414">
          <cell r="B414" t="str">
            <v>Material utilizado en parcheo  entre el K 43+550  y el K 43+700 izquierdo.</v>
          </cell>
          <cell r="S414" t="str">
            <v>Volumen mezcla producida en el  dia 274 m Volumen acumulado total 31303.</v>
          </cell>
        </row>
        <row r="415">
          <cell r="B415" t="str">
            <v>Material utilizado en parcheo  entre el K 43+700  y el K 43+780 izquierdo.</v>
          </cell>
          <cell r="S415" t="str">
            <v>Volumen mezcla producida en el  dia 274 m Volumen acumulado total 31303.</v>
          </cell>
        </row>
        <row r="416">
          <cell r="B416" t="str">
            <v>Material utilizado en parcheo  entre el K 43+730  y el K 43+990 izquierdo.</v>
          </cell>
          <cell r="S416" t="str">
            <v>Volumen mezcla producida en el  dia 347 m Volumen acumulado total 31650.</v>
          </cell>
        </row>
        <row r="417">
          <cell r="B417" t="str">
            <v>Material utilizado en parcheo  entre el K 44+011  y el K 44+078 izquierdo.</v>
          </cell>
          <cell r="S417" t="str">
            <v>Volumen mezcla producida en el  dia 347 m Volumen acumulado total 31650.</v>
          </cell>
        </row>
        <row r="418">
          <cell r="B418" t="str">
            <v>Muestra base asfáltica tomada en planta depositada en el K61+455 al K61+560 izquierda.</v>
          </cell>
          <cell r="S418" t="str">
            <v>Volumen mezcla producida en el  dia 347 m Volumen acumulado total 31650.</v>
          </cell>
        </row>
        <row r="419">
          <cell r="B419" t="str">
            <v>Muestra base asfáltica tomada en planta depositada en el K61+560 al K61+630 izquierda.</v>
          </cell>
          <cell r="S419" t="str">
            <v>Volumen mezcla producida en el  dia 347 m Volumen acumulado total 31650.</v>
          </cell>
        </row>
        <row r="420">
          <cell r="B420" t="str">
            <v>Muestra base asfáltica tomada en planta depositada en el K61+630 al K61+705 izquierda.</v>
          </cell>
          <cell r="S420" t="str">
            <v>Volumen mezcla producida en el  dia 347 m Volumen acumulado total 31650.</v>
          </cell>
        </row>
        <row r="421">
          <cell r="B421" t="str">
            <v xml:space="preserve">Material utilizado en parcheo  </v>
          </cell>
          <cell r="S421" t="str">
            <v>Volumen mezcla producida en el  dia 199 m Volumen acumulado total 31849.</v>
          </cell>
        </row>
        <row r="422">
          <cell r="B422" t="str">
            <v>Material utilizado en parcheo  entre el K 44+120  y el K 44+300 izquierdo.</v>
          </cell>
          <cell r="S422" t="str">
            <v>Volumen mezcla producida en el  dia 232 m Volumen acumulado total 32081.</v>
          </cell>
        </row>
        <row r="423">
          <cell r="B423" t="str">
            <v>Material utilizado en parcheo  entre el K 44+300  y el K 44+468 izquierdo.</v>
          </cell>
          <cell r="S423" t="str">
            <v>Volumen mezcla producida en el  dia 232 m Volumen acumulado total 32081.</v>
          </cell>
        </row>
        <row r="424">
          <cell r="B424" t="str">
            <v>Material utilizado en parcheo  entre el K 44+460  y el K 44+528 izquierdo.</v>
          </cell>
          <cell r="S424" t="str">
            <v>Volumen mezcla producida en el  dia 448 m Volumen acumulado total 32529.</v>
          </cell>
        </row>
        <row r="425">
          <cell r="B425" t="str">
            <v>Material utilizado en parcheo  entre el K 44+528  y el K 44+955 izquierdo.</v>
          </cell>
          <cell r="S425" t="str">
            <v>Volumen mezcla producida en el  dia 448 m Volumen acumulado total 32529.</v>
          </cell>
        </row>
        <row r="426">
          <cell r="B426" t="str">
            <v>Muestra base asfáltica tomada en planta depositada en el K61+490 al K61+560 derecha.</v>
          </cell>
          <cell r="S426" t="str">
            <v>Volumen mezcla producida en el  dia 448 m Volumen acumulado total 32529.</v>
          </cell>
        </row>
        <row r="427">
          <cell r="B427" t="str">
            <v>Muestra base asfáltica tomada en planta depositada en el K61+560 al K61+626 derecha.</v>
          </cell>
          <cell r="S427" t="str">
            <v>Volumen mezcla producida en el  dia 448 m Volumen acumulado total 32529.</v>
          </cell>
        </row>
        <row r="428">
          <cell r="B428" t="str">
            <v>Muestra base asfáltica tomada en planta depositada en el K61+626 al K61+710 derecha.</v>
          </cell>
          <cell r="S428" t="str">
            <v>Volumen mezcla producida en el  dia 448 m Volumen acumulado total 32529.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RES I"/>
      <sheetName val="FLORES II"/>
      <sheetName val="GARZONES I"/>
      <sheetName val="GARZONES II"/>
      <sheetName val="Consignaciones CCS"/>
      <sheetName val="Certificación"/>
      <sheetName val="Mayor Valor"/>
    </sheetNames>
    <sheetDataSet>
      <sheetData sheetId="0"/>
      <sheetData sheetId="1"/>
      <sheetData sheetId="2"/>
      <sheetData sheetId="3"/>
      <sheetData sheetId="4">
        <row r="8">
          <cell r="A8" t="str">
            <v>FLORES I</v>
          </cell>
          <cell r="C8">
            <v>39814</v>
          </cell>
          <cell r="D8">
            <v>3</v>
          </cell>
          <cell r="G8" t="str">
            <v>R</v>
          </cell>
          <cell r="H8">
            <v>4078460</v>
          </cell>
        </row>
        <row r="9">
          <cell r="A9" t="str">
            <v>FLORES I</v>
          </cell>
          <cell r="C9">
            <v>39815</v>
          </cell>
          <cell r="D9">
            <v>3</v>
          </cell>
          <cell r="G9" t="str">
            <v>R</v>
          </cell>
          <cell r="H9">
            <v>11588430</v>
          </cell>
        </row>
        <row r="10">
          <cell r="A10" t="str">
            <v>FLORES I</v>
          </cell>
          <cell r="C10">
            <v>39816</v>
          </cell>
          <cell r="D10">
            <v>3</v>
          </cell>
          <cell r="G10" t="str">
            <v>R</v>
          </cell>
          <cell r="H10">
            <v>12575170</v>
          </cell>
        </row>
        <row r="11">
          <cell r="A11" t="str">
            <v>FLORES I</v>
          </cell>
          <cell r="C11">
            <v>39817</v>
          </cell>
          <cell r="D11">
            <v>3</v>
          </cell>
          <cell r="G11" t="str">
            <v>R</v>
          </cell>
          <cell r="H11">
            <v>11275670</v>
          </cell>
        </row>
        <row r="12">
          <cell r="A12" t="str">
            <v>FLORES I</v>
          </cell>
          <cell r="C12">
            <v>39818</v>
          </cell>
          <cell r="D12">
            <v>3</v>
          </cell>
          <cell r="G12" t="str">
            <v>R</v>
          </cell>
          <cell r="H12">
            <v>11939240</v>
          </cell>
        </row>
        <row r="13">
          <cell r="A13" t="str">
            <v>FLORES I</v>
          </cell>
          <cell r="C13">
            <v>39819</v>
          </cell>
          <cell r="D13">
            <v>3</v>
          </cell>
          <cell r="G13" t="str">
            <v>R</v>
          </cell>
          <cell r="H13">
            <v>12127000</v>
          </cell>
        </row>
        <row r="14">
          <cell r="A14" t="str">
            <v>FLORES I</v>
          </cell>
          <cell r="C14">
            <v>39820</v>
          </cell>
          <cell r="D14">
            <v>3</v>
          </cell>
          <cell r="G14" t="str">
            <v>R</v>
          </cell>
          <cell r="H14">
            <v>13142870</v>
          </cell>
        </row>
        <row r="15">
          <cell r="A15" t="str">
            <v>FLORES I</v>
          </cell>
          <cell r="C15">
            <v>39821</v>
          </cell>
          <cell r="D15">
            <v>3</v>
          </cell>
          <cell r="G15" t="str">
            <v>R</v>
          </cell>
          <cell r="H15">
            <v>12944510</v>
          </cell>
        </row>
        <row r="16">
          <cell r="A16" t="str">
            <v>FLORES I</v>
          </cell>
          <cell r="C16">
            <v>39822</v>
          </cell>
          <cell r="D16">
            <v>3</v>
          </cell>
          <cell r="G16" t="str">
            <v>R</v>
          </cell>
          <cell r="H16">
            <v>12955270</v>
          </cell>
        </row>
        <row r="17">
          <cell r="A17" t="str">
            <v>FLORES I</v>
          </cell>
          <cell r="C17">
            <v>39823</v>
          </cell>
          <cell r="D17">
            <v>3</v>
          </cell>
          <cell r="G17" t="str">
            <v>R</v>
          </cell>
          <cell r="H17">
            <v>12271070</v>
          </cell>
        </row>
        <row r="18">
          <cell r="A18" t="str">
            <v>FLORES I</v>
          </cell>
          <cell r="C18">
            <v>39824</v>
          </cell>
          <cell r="D18">
            <v>3</v>
          </cell>
          <cell r="G18" t="str">
            <v>R</v>
          </cell>
          <cell r="H18">
            <v>9506190</v>
          </cell>
        </row>
        <row r="19">
          <cell r="A19" t="str">
            <v>FLORES I</v>
          </cell>
          <cell r="C19">
            <v>39825</v>
          </cell>
          <cell r="D19">
            <v>3</v>
          </cell>
          <cell r="G19" t="str">
            <v>R</v>
          </cell>
          <cell r="H19">
            <v>8921650</v>
          </cell>
        </row>
        <row r="20">
          <cell r="A20" t="str">
            <v>FLORES I</v>
          </cell>
          <cell r="C20">
            <v>39826</v>
          </cell>
          <cell r="D20">
            <v>3</v>
          </cell>
          <cell r="G20" t="str">
            <v>R</v>
          </cell>
          <cell r="H20">
            <v>11284440</v>
          </cell>
        </row>
        <row r="21">
          <cell r="A21" t="str">
            <v>FLORES I</v>
          </cell>
          <cell r="C21">
            <v>39827</v>
          </cell>
          <cell r="D21">
            <v>3</v>
          </cell>
          <cell r="G21" t="str">
            <v>R</v>
          </cell>
          <cell r="H21">
            <v>12524880</v>
          </cell>
        </row>
        <row r="22">
          <cell r="A22" t="str">
            <v>FLORES I</v>
          </cell>
          <cell r="C22">
            <v>39828</v>
          </cell>
          <cell r="D22">
            <v>3</v>
          </cell>
          <cell r="G22" t="str">
            <v>R</v>
          </cell>
          <cell r="H22">
            <v>12924850</v>
          </cell>
        </row>
        <row r="23">
          <cell r="A23" t="str">
            <v>FLORES I</v>
          </cell>
          <cell r="C23">
            <v>39829</v>
          </cell>
          <cell r="D23">
            <v>3</v>
          </cell>
          <cell r="G23" t="str">
            <v>R</v>
          </cell>
          <cell r="H23">
            <v>13654550</v>
          </cell>
        </row>
        <row r="24">
          <cell r="A24" t="str">
            <v>FLORES I</v>
          </cell>
          <cell r="C24">
            <v>39830</v>
          </cell>
          <cell r="D24">
            <v>3</v>
          </cell>
          <cell r="G24" t="str">
            <v>R</v>
          </cell>
          <cell r="H24">
            <v>12150880</v>
          </cell>
        </row>
        <row r="25">
          <cell r="A25" t="str">
            <v>FLORES I</v>
          </cell>
          <cell r="C25">
            <v>39831</v>
          </cell>
          <cell r="D25">
            <v>3</v>
          </cell>
          <cell r="G25" t="str">
            <v>R</v>
          </cell>
          <cell r="H25">
            <v>10381280</v>
          </cell>
        </row>
        <row r="26">
          <cell r="A26" t="str">
            <v>FLORES I</v>
          </cell>
          <cell r="C26">
            <v>39832</v>
          </cell>
          <cell r="D26">
            <v>3</v>
          </cell>
          <cell r="G26" t="str">
            <v>R</v>
          </cell>
          <cell r="H26">
            <v>11471450</v>
          </cell>
        </row>
        <row r="27">
          <cell r="A27" t="str">
            <v>FLORES I</v>
          </cell>
          <cell r="C27">
            <v>39833</v>
          </cell>
          <cell r="D27">
            <v>3</v>
          </cell>
          <cell r="G27" t="str">
            <v>R</v>
          </cell>
          <cell r="H27">
            <v>11301840</v>
          </cell>
        </row>
        <row r="28">
          <cell r="A28" t="str">
            <v>FLORES I</v>
          </cell>
          <cell r="C28">
            <v>39834</v>
          </cell>
          <cell r="D28">
            <v>3</v>
          </cell>
          <cell r="G28" t="str">
            <v>R</v>
          </cell>
          <cell r="H28">
            <v>12816170</v>
          </cell>
        </row>
        <row r="29">
          <cell r="A29" t="str">
            <v>FLORES I</v>
          </cell>
          <cell r="C29">
            <v>39835</v>
          </cell>
          <cell r="D29">
            <v>3</v>
          </cell>
          <cell r="G29" t="str">
            <v>R</v>
          </cell>
          <cell r="H29">
            <v>13135010</v>
          </cell>
        </row>
        <row r="30">
          <cell r="A30" t="str">
            <v>FLORES I</v>
          </cell>
          <cell r="C30">
            <v>39836</v>
          </cell>
          <cell r="D30">
            <v>3</v>
          </cell>
          <cell r="G30" t="str">
            <v>R</v>
          </cell>
          <cell r="H30">
            <v>13478050</v>
          </cell>
        </row>
        <row r="31">
          <cell r="A31" t="str">
            <v>FLORES I</v>
          </cell>
          <cell r="C31">
            <v>39837</v>
          </cell>
          <cell r="D31">
            <v>3</v>
          </cell>
          <cell r="G31" t="str">
            <v>R</v>
          </cell>
          <cell r="H31">
            <v>11538790</v>
          </cell>
        </row>
        <row r="32">
          <cell r="A32" t="str">
            <v>FLORES I</v>
          </cell>
          <cell r="C32">
            <v>39838</v>
          </cell>
          <cell r="D32">
            <v>3</v>
          </cell>
          <cell r="G32" t="str">
            <v>R</v>
          </cell>
          <cell r="H32">
            <v>9668560</v>
          </cell>
        </row>
        <row r="33">
          <cell r="A33" t="str">
            <v>FLORES I</v>
          </cell>
          <cell r="C33">
            <v>39839</v>
          </cell>
          <cell r="D33">
            <v>3</v>
          </cell>
          <cell r="G33" t="str">
            <v>R</v>
          </cell>
          <cell r="H33">
            <v>11425470</v>
          </cell>
        </row>
        <row r="34">
          <cell r="A34" t="str">
            <v>FLORES I</v>
          </cell>
          <cell r="C34">
            <v>39840</v>
          </cell>
          <cell r="D34">
            <v>3</v>
          </cell>
          <cell r="G34" t="str">
            <v>R</v>
          </cell>
          <cell r="H34">
            <v>12080870</v>
          </cell>
        </row>
        <row r="35">
          <cell r="A35" t="str">
            <v>FLORES I</v>
          </cell>
          <cell r="C35">
            <v>39841</v>
          </cell>
          <cell r="D35">
            <v>3</v>
          </cell>
          <cell r="G35" t="str">
            <v>R</v>
          </cell>
          <cell r="H35">
            <v>12916100</v>
          </cell>
        </row>
        <row r="36">
          <cell r="A36" t="str">
            <v>FLORES I</v>
          </cell>
          <cell r="C36">
            <v>39842</v>
          </cell>
          <cell r="D36">
            <v>3</v>
          </cell>
          <cell r="G36" t="str">
            <v>R</v>
          </cell>
          <cell r="H36">
            <v>13208510</v>
          </cell>
        </row>
        <row r="37">
          <cell r="A37" t="str">
            <v>FLORES I</v>
          </cell>
          <cell r="C37">
            <v>39843</v>
          </cell>
          <cell r="D37">
            <v>3</v>
          </cell>
          <cell r="G37" t="str">
            <v>R</v>
          </cell>
          <cell r="H37">
            <v>13710390</v>
          </cell>
        </row>
        <row r="38">
          <cell r="A38" t="str">
            <v>FLORES I</v>
          </cell>
          <cell r="C38">
            <v>39844</v>
          </cell>
          <cell r="D38">
            <v>3</v>
          </cell>
          <cell r="G38" t="str">
            <v>R</v>
          </cell>
          <cell r="H38">
            <v>11625960</v>
          </cell>
        </row>
        <row r="39">
          <cell r="A39" t="str">
            <v>FLORES I</v>
          </cell>
          <cell r="C39">
            <v>39814</v>
          </cell>
          <cell r="D39">
            <v>2</v>
          </cell>
          <cell r="G39" t="str">
            <v>R</v>
          </cell>
          <cell r="H39">
            <v>452640</v>
          </cell>
        </row>
        <row r="40">
          <cell r="A40" t="str">
            <v>FLORES I</v>
          </cell>
          <cell r="C40">
            <v>39815</v>
          </cell>
          <cell r="D40">
            <v>2</v>
          </cell>
          <cell r="G40" t="str">
            <v>R</v>
          </cell>
          <cell r="H40">
            <v>1124470</v>
          </cell>
        </row>
        <row r="41">
          <cell r="A41" t="str">
            <v>FLORES I</v>
          </cell>
          <cell r="C41">
            <v>39816</v>
          </cell>
          <cell r="D41">
            <v>2</v>
          </cell>
          <cell r="G41" t="str">
            <v>R</v>
          </cell>
          <cell r="H41">
            <v>1173230</v>
          </cell>
        </row>
        <row r="42">
          <cell r="A42" t="str">
            <v>FLORES I</v>
          </cell>
          <cell r="C42">
            <v>39817</v>
          </cell>
          <cell r="D42">
            <v>2</v>
          </cell>
          <cell r="G42" t="str">
            <v>R</v>
          </cell>
          <cell r="H42">
            <v>1020280</v>
          </cell>
        </row>
        <row r="43">
          <cell r="A43" t="str">
            <v>FLORES I</v>
          </cell>
          <cell r="C43">
            <v>39818</v>
          </cell>
          <cell r="D43">
            <v>2</v>
          </cell>
          <cell r="G43" t="str">
            <v>R</v>
          </cell>
          <cell r="H43">
            <v>1163110</v>
          </cell>
        </row>
        <row r="44">
          <cell r="A44" t="str">
            <v>FLORES I</v>
          </cell>
          <cell r="C44">
            <v>39819</v>
          </cell>
          <cell r="D44">
            <v>2</v>
          </cell>
          <cell r="G44" t="str">
            <v>R</v>
          </cell>
          <cell r="H44">
            <v>1135050</v>
          </cell>
        </row>
        <row r="45">
          <cell r="A45" t="str">
            <v>FLORES I</v>
          </cell>
          <cell r="C45">
            <v>39820</v>
          </cell>
          <cell r="D45">
            <v>2</v>
          </cell>
          <cell r="G45" t="str">
            <v>R</v>
          </cell>
          <cell r="H45">
            <v>1166330</v>
          </cell>
        </row>
        <row r="46">
          <cell r="A46" t="str">
            <v>FLORES I</v>
          </cell>
          <cell r="C46">
            <v>39821</v>
          </cell>
          <cell r="D46">
            <v>2</v>
          </cell>
          <cell r="G46" t="str">
            <v>R</v>
          </cell>
          <cell r="H46">
            <v>1142640</v>
          </cell>
        </row>
        <row r="47">
          <cell r="A47" t="str">
            <v>FLORES I</v>
          </cell>
          <cell r="C47">
            <v>39822</v>
          </cell>
          <cell r="D47">
            <v>2</v>
          </cell>
          <cell r="G47" t="str">
            <v>R</v>
          </cell>
          <cell r="H47">
            <v>1157130</v>
          </cell>
        </row>
        <row r="48">
          <cell r="A48" t="str">
            <v>FLORES I</v>
          </cell>
          <cell r="C48">
            <v>39823</v>
          </cell>
          <cell r="D48">
            <v>2</v>
          </cell>
          <cell r="G48" t="str">
            <v>R</v>
          </cell>
          <cell r="H48">
            <v>1126080</v>
          </cell>
        </row>
        <row r="49">
          <cell r="A49" t="str">
            <v>FLORES I</v>
          </cell>
          <cell r="C49">
            <v>39824</v>
          </cell>
          <cell r="D49">
            <v>2</v>
          </cell>
          <cell r="G49" t="str">
            <v>R</v>
          </cell>
          <cell r="H49">
            <v>860660</v>
          </cell>
        </row>
        <row r="50">
          <cell r="A50" t="str">
            <v>FLORES I</v>
          </cell>
          <cell r="C50">
            <v>39825</v>
          </cell>
          <cell r="D50">
            <v>2</v>
          </cell>
          <cell r="G50" t="str">
            <v>R</v>
          </cell>
          <cell r="H50">
            <v>849850</v>
          </cell>
        </row>
        <row r="51">
          <cell r="A51" t="str">
            <v>FLORES I</v>
          </cell>
          <cell r="C51">
            <v>39826</v>
          </cell>
          <cell r="D51">
            <v>2</v>
          </cell>
          <cell r="G51" t="str">
            <v>R</v>
          </cell>
          <cell r="H51">
            <v>1081460</v>
          </cell>
        </row>
        <row r="52">
          <cell r="A52" t="str">
            <v>FLORES I</v>
          </cell>
          <cell r="C52">
            <v>39827</v>
          </cell>
          <cell r="D52">
            <v>2</v>
          </cell>
          <cell r="G52" t="str">
            <v>R</v>
          </cell>
          <cell r="H52">
            <v>1056620</v>
          </cell>
        </row>
        <row r="53">
          <cell r="A53" t="str">
            <v>FLORES I</v>
          </cell>
          <cell r="C53">
            <v>39828</v>
          </cell>
          <cell r="D53">
            <v>2</v>
          </cell>
          <cell r="G53" t="str">
            <v>R</v>
          </cell>
          <cell r="H53">
            <v>1102850</v>
          </cell>
        </row>
        <row r="54">
          <cell r="A54" t="str">
            <v>FLORES I</v>
          </cell>
          <cell r="C54">
            <v>39829</v>
          </cell>
          <cell r="D54">
            <v>2</v>
          </cell>
          <cell r="G54" t="str">
            <v>R</v>
          </cell>
          <cell r="H54">
            <v>1125850</v>
          </cell>
        </row>
        <row r="55">
          <cell r="A55" t="str">
            <v>FLORES I</v>
          </cell>
          <cell r="C55">
            <v>39830</v>
          </cell>
          <cell r="D55">
            <v>2</v>
          </cell>
          <cell r="G55" t="str">
            <v>R</v>
          </cell>
          <cell r="H55">
            <v>1020970</v>
          </cell>
        </row>
        <row r="56">
          <cell r="A56" t="str">
            <v>FLORES I</v>
          </cell>
          <cell r="C56">
            <v>39831</v>
          </cell>
          <cell r="D56">
            <v>2</v>
          </cell>
          <cell r="G56" t="str">
            <v>R</v>
          </cell>
          <cell r="H56">
            <v>799020</v>
          </cell>
        </row>
        <row r="57">
          <cell r="A57" t="str">
            <v>FLORES I</v>
          </cell>
          <cell r="C57">
            <v>39832</v>
          </cell>
          <cell r="D57">
            <v>2</v>
          </cell>
          <cell r="G57" t="str">
            <v>R</v>
          </cell>
          <cell r="H57">
            <v>982100</v>
          </cell>
        </row>
        <row r="58">
          <cell r="A58" t="str">
            <v>FLORES I</v>
          </cell>
          <cell r="C58">
            <v>39833</v>
          </cell>
          <cell r="D58">
            <v>2</v>
          </cell>
          <cell r="G58" t="str">
            <v>R</v>
          </cell>
          <cell r="H58">
            <v>906660</v>
          </cell>
        </row>
        <row r="59">
          <cell r="A59" t="str">
            <v>FLORES I</v>
          </cell>
          <cell r="C59">
            <v>39834</v>
          </cell>
          <cell r="D59">
            <v>2</v>
          </cell>
          <cell r="G59" t="str">
            <v>R</v>
          </cell>
          <cell r="H59">
            <v>1052480</v>
          </cell>
        </row>
        <row r="60">
          <cell r="A60" t="str">
            <v>FLORES I</v>
          </cell>
          <cell r="C60">
            <v>39835</v>
          </cell>
          <cell r="D60">
            <v>2</v>
          </cell>
          <cell r="G60" t="str">
            <v>R</v>
          </cell>
          <cell r="H60">
            <v>1047190</v>
          </cell>
        </row>
        <row r="61">
          <cell r="A61" t="str">
            <v>FLORES I</v>
          </cell>
          <cell r="C61">
            <v>39836</v>
          </cell>
          <cell r="D61">
            <v>2</v>
          </cell>
          <cell r="G61" t="str">
            <v>R</v>
          </cell>
          <cell r="H61">
            <v>1095950</v>
          </cell>
        </row>
        <row r="62">
          <cell r="A62" t="str">
            <v>FLORES I</v>
          </cell>
          <cell r="C62">
            <v>39837</v>
          </cell>
          <cell r="D62">
            <v>2</v>
          </cell>
          <cell r="G62" t="str">
            <v>R</v>
          </cell>
          <cell r="H62">
            <v>946910</v>
          </cell>
        </row>
        <row r="63">
          <cell r="A63" t="str">
            <v>FLORES I</v>
          </cell>
          <cell r="C63">
            <v>39838</v>
          </cell>
          <cell r="D63">
            <v>2</v>
          </cell>
          <cell r="G63" t="str">
            <v>R</v>
          </cell>
          <cell r="H63">
            <v>682640</v>
          </cell>
        </row>
        <row r="64">
          <cell r="A64" t="str">
            <v>FLORES I</v>
          </cell>
          <cell r="C64">
            <v>39839</v>
          </cell>
          <cell r="D64">
            <v>2</v>
          </cell>
          <cell r="G64" t="str">
            <v>R</v>
          </cell>
          <cell r="H64">
            <v>998430</v>
          </cell>
        </row>
        <row r="65">
          <cell r="A65" t="str">
            <v>FLORES I</v>
          </cell>
          <cell r="C65">
            <v>39840</v>
          </cell>
          <cell r="D65">
            <v>2</v>
          </cell>
          <cell r="G65" t="str">
            <v>R</v>
          </cell>
          <cell r="H65">
            <v>1014530</v>
          </cell>
        </row>
        <row r="66">
          <cell r="A66" t="str">
            <v>FLORES I</v>
          </cell>
          <cell r="C66">
            <v>39841</v>
          </cell>
          <cell r="D66">
            <v>2</v>
          </cell>
          <cell r="G66" t="str">
            <v>R</v>
          </cell>
          <cell r="H66">
            <v>1033850</v>
          </cell>
        </row>
        <row r="67">
          <cell r="A67" t="str">
            <v>FLORES I</v>
          </cell>
          <cell r="C67">
            <v>39842</v>
          </cell>
          <cell r="D67">
            <v>2</v>
          </cell>
          <cell r="G67" t="str">
            <v>R</v>
          </cell>
          <cell r="H67">
            <v>1046040</v>
          </cell>
        </row>
        <row r="68">
          <cell r="A68" t="str">
            <v>FLORES I</v>
          </cell>
          <cell r="C68">
            <v>39843</v>
          </cell>
          <cell r="D68">
            <v>2</v>
          </cell>
          <cell r="G68" t="str">
            <v>R</v>
          </cell>
          <cell r="H68">
            <v>1096410</v>
          </cell>
        </row>
        <row r="69">
          <cell r="A69" t="str">
            <v>FLORES I</v>
          </cell>
          <cell r="C69">
            <v>39844</v>
          </cell>
          <cell r="D69">
            <v>2</v>
          </cell>
          <cell r="G69" t="str">
            <v>R</v>
          </cell>
          <cell r="H69">
            <v>970140</v>
          </cell>
        </row>
        <row r="70">
          <cell r="A70" t="str">
            <v>FLORES I</v>
          </cell>
          <cell r="C70">
            <v>39814</v>
          </cell>
          <cell r="D70">
            <v>3</v>
          </cell>
          <cell r="G70" t="str">
            <v>P</v>
          </cell>
          <cell r="H70">
            <v>31800</v>
          </cell>
        </row>
        <row r="71">
          <cell r="A71" t="str">
            <v>FLORES I</v>
          </cell>
          <cell r="C71">
            <v>39815</v>
          </cell>
          <cell r="D71">
            <v>3</v>
          </cell>
          <cell r="G71" t="str">
            <v>P</v>
          </cell>
          <cell r="H71">
            <v>15300</v>
          </cell>
        </row>
        <row r="72">
          <cell r="A72" t="str">
            <v>FLORES I</v>
          </cell>
          <cell r="C72">
            <v>39816</v>
          </cell>
          <cell r="D72">
            <v>3</v>
          </cell>
          <cell r="G72" t="str">
            <v>P</v>
          </cell>
          <cell r="H72">
            <v>15300</v>
          </cell>
        </row>
        <row r="73">
          <cell r="A73" t="str">
            <v>FLORES I</v>
          </cell>
          <cell r="C73">
            <v>39817</v>
          </cell>
          <cell r="D73">
            <v>3</v>
          </cell>
          <cell r="G73" t="str">
            <v>P</v>
          </cell>
          <cell r="H73">
            <v>24300</v>
          </cell>
        </row>
        <row r="74">
          <cell r="A74" t="str">
            <v>FLORES I</v>
          </cell>
          <cell r="C74">
            <v>39818</v>
          </cell>
          <cell r="D74">
            <v>3</v>
          </cell>
          <cell r="G74" t="str">
            <v>P</v>
          </cell>
          <cell r="H74">
            <v>27000</v>
          </cell>
        </row>
        <row r="75">
          <cell r="A75" t="str">
            <v>FLORES I</v>
          </cell>
          <cell r="C75">
            <v>39819</v>
          </cell>
          <cell r="D75">
            <v>3</v>
          </cell>
          <cell r="G75" t="str">
            <v>P</v>
          </cell>
          <cell r="H75">
            <v>21600</v>
          </cell>
        </row>
        <row r="76">
          <cell r="A76" t="str">
            <v>FLORES I</v>
          </cell>
          <cell r="C76">
            <v>39820</v>
          </cell>
          <cell r="D76">
            <v>3</v>
          </cell>
          <cell r="G76" t="str">
            <v>P</v>
          </cell>
          <cell r="H76">
            <v>24300</v>
          </cell>
        </row>
        <row r="77">
          <cell r="A77" t="str">
            <v>FLORES I</v>
          </cell>
          <cell r="C77">
            <v>39821</v>
          </cell>
          <cell r="D77">
            <v>3</v>
          </cell>
          <cell r="G77" t="str">
            <v>P</v>
          </cell>
          <cell r="H77">
            <v>41700</v>
          </cell>
        </row>
        <row r="78">
          <cell r="A78" t="str">
            <v>FLORES I</v>
          </cell>
          <cell r="C78">
            <v>39822</v>
          </cell>
          <cell r="D78">
            <v>3</v>
          </cell>
          <cell r="G78" t="str">
            <v>P</v>
          </cell>
          <cell r="H78">
            <v>24900</v>
          </cell>
        </row>
        <row r="79">
          <cell r="A79" t="str">
            <v>FLORES I</v>
          </cell>
          <cell r="C79">
            <v>39823</v>
          </cell>
          <cell r="D79">
            <v>3</v>
          </cell>
          <cell r="G79" t="str">
            <v>P</v>
          </cell>
          <cell r="H79">
            <v>63000</v>
          </cell>
        </row>
        <row r="80">
          <cell r="A80" t="str">
            <v>FLORES I</v>
          </cell>
          <cell r="C80">
            <v>39824</v>
          </cell>
          <cell r="D80">
            <v>3</v>
          </cell>
          <cell r="G80" t="str">
            <v>P</v>
          </cell>
          <cell r="H80">
            <v>31200</v>
          </cell>
        </row>
        <row r="81">
          <cell r="A81" t="str">
            <v>FLORES I</v>
          </cell>
          <cell r="C81">
            <v>39825</v>
          </cell>
          <cell r="D81">
            <v>3</v>
          </cell>
          <cell r="G81" t="str">
            <v>P</v>
          </cell>
          <cell r="H81">
            <v>22200</v>
          </cell>
        </row>
        <row r="82">
          <cell r="A82" t="str">
            <v>FLORES I</v>
          </cell>
          <cell r="C82">
            <v>39826</v>
          </cell>
          <cell r="D82">
            <v>3</v>
          </cell>
          <cell r="G82" t="str">
            <v>P</v>
          </cell>
          <cell r="H82">
            <v>4200</v>
          </cell>
        </row>
        <row r="83">
          <cell r="A83" t="str">
            <v>FLORES I</v>
          </cell>
          <cell r="C83">
            <v>39827</v>
          </cell>
          <cell r="D83">
            <v>3</v>
          </cell>
          <cell r="G83" t="str">
            <v>P</v>
          </cell>
          <cell r="H83">
            <v>6300</v>
          </cell>
        </row>
        <row r="84">
          <cell r="A84" t="str">
            <v>FLORES I</v>
          </cell>
          <cell r="C84">
            <v>39828</v>
          </cell>
          <cell r="D84">
            <v>3</v>
          </cell>
          <cell r="G84" t="str">
            <v>P</v>
          </cell>
          <cell r="H84">
            <v>17400</v>
          </cell>
        </row>
        <row r="85">
          <cell r="A85" t="str">
            <v>FLORES I</v>
          </cell>
          <cell r="C85">
            <v>39829</v>
          </cell>
          <cell r="D85">
            <v>3</v>
          </cell>
          <cell r="G85" t="str">
            <v>P</v>
          </cell>
          <cell r="H85">
            <v>47800</v>
          </cell>
        </row>
        <row r="86">
          <cell r="A86" t="str">
            <v>FLORES I</v>
          </cell>
          <cell r="C86">
            <v>39830</v>
          </cell>
          <cell r="D86">
            <v>3</v>
          </cell>
          <cell r="G86" t="str">
            <v>P</v>
          </cell>
          <cell r="H86">
            <v>16200</v>
          </cell>
        </row>
        <row r="87">
          <cell r="A87" t="str">
            <v>FLORES I</v>
          </cell>
          <cell r="C87">
            <v>39831</v>
          </cell>
          <cell r="D87">
            <v>3</v>
          </cell>
          <cell r="G87" t="str">
            <v>P</v>
          </cell>
          <cell r="H87">
            <v>14000</v>
          </cell>
        </row>
        <row r="88">
          <cell r="A88" t="str">
            <v>FLORES I</v>
          </cell>
          <cell r="C88">
            <v>39832</v>
          </cell>
          <cell r="D88">
            <v>3</v>
          </cell>
          <cell r="G88" t="str">
            <v>P</v>
          </cell>
          <cell r="H88">
            <v>19200</v>
          </cell>
        </row>
        <row r="89">
          <cell r="A89" t="str">
            <v>FLORES I</v>
          </cell>
          <cell r="C89">
            <v>39833</v>
          </cell>
          <cell r="D89">
            <v>3</v>
          </cell>
          <cell r="G89" t="str">
            <v>P</v>
          </cell>
          <cell r="H89">
            <v>19200</v>
          </cell>
        </row>
        <row r="90">
          <cell r="A90" t="str">
            <v>FLORES I</v>
          </cell>
          <cell r="C90">
            <v>39834</v>
          </cell>
          <cell r="D90">
            <v>3</v>
          </cell>
          <cell r="G90" t="str">
            <v>P</v>
          </cell>
          <cell r="H90">
            <v>14000</v>
          </cell>
        </row>
        <row r="91">
          <cell r="A91" t="str">
            <v>FLORES I</v>
          </cell>
          <cell r="C91">
            <v>39835</v>
          </cell>
          <cell r="D91">
            <v>3</v>
          </cell>
          <cell r="G91" t="str">
            <v>P</v>
          </cell>
          <cell r="H91">
            <v>11000</v>
          </cell>
        </row>
        <row r="92">
          <cell r="A92" t="str">
            <v>FLORES I</v>
          </cell>
          <cell r="C92">
            <v>39836</v>
          </cell>
          <cell r="D92">
            <v>3</v>
          </cell>
          <cell r="G92" t="str">
            <v>P</v>
          </cell>
          <cell r="H92">
            <v>31600</v>
          </cell>
        </row>
        <row r="93">
          <cell r="A93" t="str">
            <v>FLORES I</v>
          </cell>
          <cell r="C93">
            <v>39837</v>
          </cell>
          <cell r="D93">
            <v>3</v>
          </cell>
          <cell r="G93" t="str">
            <v>P</v>
          </cell>
          <cell r="H93">
            <v>18400</v>
          </cell>
        </row>
        <row r="94">
          <cell r="A94" t="str">
            <v>FLORES I</v>
          </cell>
          <cell r="C94">
            <v>39838</v>
          </cell>
          <cell r="D94">
            <v>3</v>
          </cell>
          <cell r="G94" t="str">
            <v>P</v>
          </cell>
          <cell r="H94">
            <v>28800</v>
          </cell>
        </row>
        <row r="95">
          <cell r="A95" t="str">
            <v>FLORES I</v>
          </cell>
          <cell r="C95">
            <v>39839</v>
          </cell>
          <cell r="D95">
            <v>3</v>
          </cell>
          <cell r="G95" t="str">
            <v>P</v>
          </cell>
          <cell r="H95">
            <v>43600</v>
          </cell>
        </row>
        <row r="96">
          <cell r="A96" t="str">
            <v>FLORES I</v>
          </cell>
          <cell r="C96">
            <v>39840</v>
          </cell>
          <cell r="D96">
            <v>3</v>
          </cell>
          <cell r="G96" t="str">
            <v>P</v>
          </cell>
          <cell r="H96">
            <v>18400</v>
          </cell>
        </row>
        <row r="97">
          <cell r="A97" t="str">
            <v>FLORES I</v>
          </cell>
          <cell r="C97">
            <v>39841</v>
          </cell>
          <cell r="D97">
            <v>3</v>
          </cell>
          <cell r="G97" t="str">
            <v>P</v>
          </cell>
          <cell r="H97">
            <v>34600</v>
          </cell>
        </row>
        <row r="98">
          <cell r="A98" t="str">
            <v>FLORES I</v>
          </cell>
          <cell r="C98">
            <v>39842</v>
          </cell>
          <cell r="D98">
            <v>3</v>
          </cell>
          <cell r="G98" t="str">
            <v>P</v>
          </cell>
          <cell r="H98">
            <v>13200</v>
          </cell>
        </row>
        <row r="99">
          <cell r="A99" t="str">
            <v>FLORES I</v>
          </cell>
          <cell r="C99">
            <v>39843</v>
          </cell>
          <cell r="D99">
            <v>3</v>
          </cell>
          <cell r="G99" t="str">
            <v>P</v>
          </cell>
          <cell r="H99">
            <v>14000</v>
          </cell>
        </row>
        <row r="100">
          <cell r="A100" t="str">
            <v>FLORES I</v>
          </cell>
          <cell r="C100">
            <v>39844</v>
          </cell>
          <cell r="D100">
            <v>3</v>
          </cell>
          <cell r="G100" t="str">
            <v>P</v>
          </cell>
          <cell r="H100">
            <v>33200</v>
          </cell>
        </row>
        <row r="101">
          <cell r="A101" t="str">
            <v>FLORES II</v>
          </cell>
          <cell r="C101">
            <v>39814</v>
          </cell>
          <cell r="D101">
            <v>3</v>
          </cell>
          <cell r="G101" t="str">
            <v>R</v>
          </cell>
          <cell r="H101">
            <v>4090920</v>
          </cell>
        </row>
        <row r="102">
          <cell r="A102" t="str">
            <v>FLORES II</v>
          </cell>
          <cell r="C102">
            <v>39815</v>
          </cell>
          <cell r="D102">
            <v>3</v>
          </cell>
          <cell r="G102" t="str">
            <v>R</v>
          </cell>
          <cell r="H102">
            <v>9984060</v>
          </cell>
        </row>
        <row r="103">
          <cell r="A103" t="str">
            <v>FLORES II</v>
          </cell>
          <cell r="C103">
            <v>39816</v>
          </cell>
          <cell r="D103">
            <v>3</v>
          </cell>
          <cell r="G103" t="str">
            <v>R</v>
          </cell>
          <cell r="H103">
            <v>11452940</v>
          </cell>
        </row>
        <row r="104">
          <cell r="A104" t="str">
            <v>FLORES II</v>
          </cell>
          <cell r="C104">
            <v>39817</v>
          </cell>
          <cell r="D104">
            <v>3</v>
          </cell>
          <cell r="G104" t="str">
            <v>R</v>
          </cell>
          <cell r="H104">
            <v>9781860</v>
          </cell>
        </row>
        <row r="105">
          <cell r="A105" t="str">
            <v>FLORES II</v>
          </cell>
          <cell r="C105">
            <v>39818</v>
          </cell>
          <cell r="D105">
            <v>3</v>
          </cell>
          <cell r="G105" t="str">
            <v>R</v>
          </cell>
          <cell r="H105">
            <v>11171130</v>
          </cell>
        </row>
        <row r="106">
          <cell r="A106" t="str">
            <v>FLORES II</v>
          </cell>
          <cell r="C106">
            <v>39819</v>
          </cell>
          <cell r="D106">
            <v>3</v>
          </cell>
          <cell r="G106" t="str">
            <v>R</v>
          </cell>
          <cell r="H106">
            <v>11833750</v>
          </cell>
        </row>
        <row r="107">
          <cell r="A107" t="str">
            <v>FLORES II</v>
          </cell>
          <cell r="C107">
            <v>39820</v>
          </cell>
          <cell r="D107">
            <v>3</v>
          </cell>
          <cell r="G107" t="str">
            <v>R</v>
          </cell>
          <cell r="H107">
            <v>13099940</v>
          </cell>
        </row>
        <row r="108">
          <cell r="A108" t="str">
            <v>FLORES II</v>
          </cell>
          <cell r="C108">
            <v>39821</v>
          </cell>
          <cell r="D108">
            <v>3</v>
          </cell>
          <cell r="G108" t="str">
            <v>R</v>
          </cell>
          <cell r="H108">
            <v>12402920</v>
          </cell>
        </row>
        <row r="109">
          <cell r="A109" t="str">
            <v>FLORES II</v>
          </cell>
          <cell r="C109">
            <v>39822</v>
          </cell>
          <cell r="D109">
            <v>3</v>
          </cell>
          <cell r="G109" t="str">
            <v>R</v>
          </cell>
          <cell r="H109">
            <v>13258410</v>
          </cell>
        </row>
        <row r="110">
          <cell r="A110" t="str">
            <v>FLORES II</v>
          </cell>
          <cell r="C110">
            <v>39823</v>
          </cell>
          <cell r="D110">
            <v>3</v>
          </cell>
          <cell r="G110" t="str">
            <v>R</v>
          </cell>
          <cell r="H110">
            <v>12847870</v>
          </cell>
        </row>
        <row r="111">
          <cell r="A111" t="str">
            <v>FLORES II</v>
          </cell>
          <cell r="C111">
            <v>39824</v>
          </cell>
          <cell r="D111">
            <v>3</v>
          </cell>
          <cell r="G111" t="str">
            <v>R</v>
          </cell>
          <cell r="H111">
            <v>9519080</v>
          </cell>
        </row>
        <row r="112">
          <cell r="A112" t="str">
            <v>FLORES II</v>
          </cell>
          <cell r="C112">
            <v>39825</v>
          </cell>
          <cell r="D112">
            <v>3</v>
          </cell>
          <cell r="G112" t="str">
            <v>R</v>
          </cell>
          <cell r="H112">
            <v>8450470</v>
          </cell>
        </row>
        <row r="113">
          <cell r="A113" t="str">
            <v>FLORES II</v>
          </cell>
          <cell r="C113">
            <v>39826</v>
          </cell>
          <cell r="D113">
            <v>3</v>
          </cell>
          <cell r="G113" t="str">
            <v>R</v>
          </cell>
          <cell r="H113">
            <v>11046500</v>
          </cell>
        </row>
        <row r="114">
          <cell r="A114" t="str">
            <v>FLORES II</v>
          </cell>
          <cell r="C114">
            <v>39827</v>
          </cell>
          <cell r="D114">
            <v>3</v>
          </cell>
          <cell r="G114" t="str">
            <v>R</v>
          </cell>
          <cell r="H114">
            <v>12160670</v>
          </cell>
        </row>
        <row r="115">
          <cell r="A115" t="str">
            <v>FLORES II</v>
          </cell>
          <cell r="C115">
            <v>39828</v>
          </cell>
          <cell r="D115">
            <v>3</v>
          </cell>
          <cell r="G115" t="str">
            <v>R</v>
          </cell>
          <cell r="H115">
            <v>13053780</v>
          </cell>
        </row>
        <row r="116">
          <cell r="A116" t="str">
            <v>FLORES II</v>
          </cell>
          <cell r="C116">
            <v>39829</v>
          </cell>
          <cell r="D116">
            <v>3</v>
          </cell>
          <cell r="G116" t="str">
            <v>R</v>
          </cell>
          <cell r="H116">
            <v>13669870</v>
          </cell>
        </row>
        <row r="117">
          <cell r="A117" t="str">
            <v>FLORES II</v>
          </cell>
          <cell r="C117">
            <v>39830</v>
          </cell>
          <cell r="D117">
            <v>3</v>
          </cell>
          <cell r="G117" t="str">
            <v>R</v>
          </cell>
          <cell r="H117">
            <v>12550820</v>
          </cell>
        </row>
        <row r="118">
          <cell r="A118" t="str">
            <v>FLORES II</v>
          </cell>
          <cell r="C118">
            <v>39831</v>
          </cell>
          <cell r="D118">
            <v>3</v>
          </cell>
          <cell r="G118" t="str">
            <v>R</v>
          </cell>
          <cell r="H118">
            <v>8759010</v>
          </cell>
        </row>
        <row r="119">
          <cell r="A119" t="str">
            <v>FLORES II</v>
          </cell>
          <cell r="C119">
            <v>39832</v>
          </cell>
          <cell r="D119">
            <v>3</v>
          </cell>
          <cell r="G119" t="str">
            <v>R</v>
          </cell>
          <cell r="H119">
            <v>10791630</v>
          </cell>
        </row>
        <row r="120">
          <cell r="A120" t="str">
            <v>FLORES II</v>
          </cell>
          <cell r="C120">
            <v>39833</v>
          </cell>
          <cell r="D120">
            <v>3</v>
          </cell>
          <cell r="G120" t="str">
            <v>R</v>
          </cell>
          <cell r="H120">
            <v>11477820</v>
          </cell>
        </row>
        <row r="121">
          <cell r="A121" t="str">
            <v>FLORES II</v>
          </cell>
          <cell r="C121">
            <v>39834</v>
          </cell>
          <cell r="D121">
            <v>3</v>
          </cell>
          <cell r="G121" t="str">
            <v>R</v>
          </cell>
          <cell r="H121">
            <v>12513090</v>
          </cell>
        </row>
        <row r="122">
          <cell r="A122" t="str">
            <v>FLORES II</v>
          </cell>
          <cell r="C122">
            <v>39835</v>
          </cell>
          <cell r="D122">
            <v>3</v>
          </cell>
          <cell r="G122" t="str">
            <v>R</v>
          </cell>
          <cell r="H122">
            <v>12431610</v>
          </cell>
        </row>
        <row r="123">
          <cell r="A123" t="str">
            <v>FLORES II</v>
          </cell>
          <cell r="C123">
            <v>39836</v>
          </cell>
          <cell r="D123">
            <v>3</v>
          </cell>
          <cell r="G123" t="str">
            <v>R</v>
          </cell>
          <cell r="H123">
            <v>13137770</v>
          </cell>
        </row>
        <row r="124">
          <cell r="A124" t="str">
            <v>FLORES II</v>
          </cell>
          <cell r="C124">
            <v>39837</v>
          </cell>
          <cell r="D124">
            <v>3</v>
          </cell>
          <cell r="G124" t="str">
            <v>R</v>
          </cell>
          <cell r="H124">
            <v>11950120</v>
          </cell>
        </row>
        <row r="125">
          <cell r="A125" t="str">
            <v>FLORES II</v>
          </cell>
          <cell r="C125">
            <v>39838</v>
          </cell>
          <cell r="D125">
            <v>3</v>
          </cell>
          <cell r="G125" t="str">
            <v>R</v>
          </cell>
          <cell r="H125">
            <v>7894870</v>
          </cell>
        </row>
        <row r="126">
          <cell r="A126" t="str">
            <v>FLORES II</v>
          </cell>
          <cell r="C126">
            <v>39839</v>
          </cell>
          <cell r="D126">
            <v>3</v>
          </cell>
          <cell r="G126" t="str">
            <v>R</v>
          </cell>
          <cell r="H126">
            <v>10751670</v>
          </cell>
        </row>
        <row r="127">
          <cell r="A127" t="str">
            <v>FLORES II</v>
          </cell>
          <cell r="C127">
            <v>39840</v>
          </cell>
          <cell r="D127">
            <v>3</v>
          </cell>
          <cell r="G127" t="str">
            <v>R</v>
          </cell>
          <cell r="H127">
            <v>11893630</v>
          </cell>
        </row>
        <row r="128">
          <cell r="A128" t="str">
            <v>FLORES II</v>
          </cell>
          <cell r="C128">
            <v>39841</v>
          </cell>
          <cell r="D128">
            <v>3</v>
          </cell>
          <cell r="G128" t="str">
            <v>R</v>
          </cell>
          <cell r="H128">
            <v>12934340</v>
          </cell>
        </row>
        <row r="129">
          <cell r="A129" t="str">
            <v>FLORES II</v>
          </cell>
          <cell r="C129">
            <v>39842</v>
          </cell>
          <cell r="D129">
            <v>3</v>
          </cell>
          <cell r="G129" t="str">
            <v>R</v>
          </cell>
          <cell r="H129">
            <v>12672220</v>
          </cell>
        </row>
        <row r="130">
          <cell r="A130" t="str">
            <v>FLORES II</v>
          </cell>
          <cell r="C130">
            <v>39843</v>
          </cell>
          <cell r="D130">
            <v>3</v>
          </cell>
          <cell r="G130" t="str">
            <v>R</v>
          </cell>
          <cell r="H130">
            <v>13383300</v>
          </cell>
        </row>
        <row r="131">
          <cell r="A131" t="str">
            <v>FLORES II</v>
          </cell>
          <cell r="C131">
            <v>39844</v>
          </cell>
          <cell r="D131">
            <v>3</v>
          </cell>
          <cell r="G131" t="str">
            <v>R</v>
          </cell>
          <cell r="H131">
            <v>11988610</v>
          </cell>
        </row>
        <row r="132">
          <cell r="A132" t="str">
            <v>FLORES II</v>
          </cell>
          <cell r="C132">
            <v>39814</v>
          </cell>
          <cell r="D132">
            <v>2</v>
          </cell>
          <cell r="G132" t="str">
            <v>R</v>
          </cell>
          <cell r="H132">
            <v>480930</v>
          </cell>
        </row>
        <row r="133">
          <cell r="A133" t="str">
            <v>FLORES II</v>
          </cell>
          <cell r="C133">
            <v>39815</v>
          </cell>
          <cell r="D133">
            <v>2</v>
          </cell>
          <cell r="G133" t="str">
            <v>R</v>
          </cell>
          <cell r="H133">
            <v>1049490</v>
          </cell>
        </row>
        <row r="134">
          <cell r="A134" t="str">
            <v>FLORES II</v>
          </cell>
          <cell r="C134">
            <v>39816</v>
          </cell>
          <cell r="D134">
            <v>2</v>
          </cell>
          <cell r="G134" t="str">
            <v>R</v>
          </cell>
          <cell r="H134">
            <v>1113660</v>
          </cell>
        </row>
        <row r="135">
          <cell r="A135" t="str">
            <v>FLORES II</v>
          </cell>
          <cell r="C135">
            <v>39817</v>
          </cell>
          <cell r="D135">
            <v>2</v>
          </cell>
          <cell r="G135" t="str">
            <v>R</v>
          </cell>
          <cell r="H135">
            <v>955190</v>
          </cell>
        </row>
        <row r="136">
          <cell r="A136" t="str">
            <v>FLORES II</v>
          </cell>
          <cell r="C136">
            <v>39818</v>
          </cell>
          <cell r="D136">
            <v>2</v>
          </cell>
          <cell r="G136" t="str">
            <v>R</v>
          </cell>
          <cell r="H136">
            <v>1133670</v>
          </cell>
        </row>
        <row r="137">
          <cell r="A137" t="str">
            <v>FLORES II</v>
          </cell>
          <cell r="C137">
            <v>39819</v>
          </cell>
          <cell r="D137">
            <v>2</v>
          </cell>
          <cell r="G137" t="str">
            <v>R</v>
          </cell>
          <cell r="H137">
            <v>1135050</v>
          </cell>
        </row>
        <row r="138">
          <cell r="A138" t="str">
            <v>FLORES II</v>
          </cell>
          <cell r="C138">
            <v>39820</v>
          </cell>
          <cell r="D138">
            <v>2</v>
          </cell>
          <cell r="G138" t="str">
            <v>R</v>
          </cell>
          <cell r="H138">
            <v>1194160</v>
          </cell>
        </row>
        <row r="139">
          <cell r="A139" t="str">
            <v>FLORES II</v>
          </cell>
          <cell r="C139">
            <v>39821</v>
          </cell>
          <cell r="D139">
            <v>2</v>
          </cell>
          <cell r="G139" t="str">
            <v>R</v>
          </cell>
          <cell r="H139">
            <v>1164030</v>
          </cell>
        </row>
        <row r="140">
          <cell r="A140" t="str">
            <v>FLORES II</v>
          </cell>
          <cell r="C140">
            <v>39822</v>
          </cell>
          <cell r="D140">
            <v>2</v>
          </cell>
          <cell r="G140" t="str">
            <v>R</v>
          </cell>
          <cell r="H140">
            <v>1205890</v>
          </cell>
        </row>
        <row r="141">
          <cell r="A141" t="str">
            <v>FLORES II</v>
          </cell>
          <cell r="C141">
            <v>39823</v>
          </cell>
          <cell r="D141">
            <v>2</v>
          </cell>
          <cell r="G141" t="str">
            <v>R</v>
          </cell>
          <cell r="H141">
            <v>1215780</v>
          </cell>
        </row>
        <row r="142">
          <cell r="A142" t="str">
            <v>FLORES II</v>
          </cell>
          <cell r="C142">
            <v>39824</v>
          </cell>
          <cell r="D142">
            <v>2</v>
          </cell>
          <cell r="G142" t="str">
            <v>R</v>
          </cell>
          <cell r="H142">
            <v>917470</v>
          </cell>
        </row>
        <row r="143">
          <cell r="A143" t="str">
            <v>FLORES II</v>
          </cell>
          <cell r="C143">
            <v>39825</v>
          </cell>
          <cell r="D143">
            <v>2</v>
          </cell>
          <cell r="G143" t="str">
            <v>R</v>
          </cell>
          <cell r="H143">
            <v>868480</v>
          </cell>
        </row>
        <row r="144">
          <cell r="A144" t="str">
            <v>FLORES II</v>
          </cell>
          <cell r="C144">
            <v>39826</v>
          </cell>
          <cell r="D144">
            <v>2</v>
          </cell>
          <cell r="G144" t="str">
            <v>R</v>
          </cell>
          <cell r="H144">
            <v>1105150</v>
          </cell>
        </row>
        <row r="145">
          <cell r="A145" t="str">
            <v>FLORES II</v>
          </cell>
          <cell r="C145">
            <v>39827</v>
          </cell>
          <cell r="D145">
            <v>2</v>
          </cell>
          <cell r="G145" t="str">
            <v>R</v>
          </cell>
          <cell r="H145">
            <v>1073180</v>
          </cell>
        </row>
        <row r="146">
          <cell r="A146" t="str">
            <v>FLORES II</v>
          </cell>
          <cell r="C146">
            <v>39828</v>
          </cell>
          <cell r="D146">
            <v>2</v>
          </cell>
          <cell r="G146" t="str">
            <v>R</v>
          </cell>
          <cell r="H146">
            <v>1146320</v>
          </cell>
        </row>
        <row r="147">
          <cell r="A147" t="str">
            <v>FLORES II</v>
          </cell>
          <cell r="C147">
            <v>39829</v>
          </cell>
          <cell r="D147">
            <v>2</v>
          </cell>
          <cell r="G147" t="str">
            <v>R</v>
          </cell>
          <cell r="H147">
            <v>1157130</v>
          </cell>
        </row>
        <row r="148">
          <cell r="A148" t="str">
            <v>FLORES II</v>
          </cell>
          <cell r="C148">
            <v>39830</v>
          </cell>
          <cell r="D148">
            <v>2</v>
          </cell>
          <cell r="G148" t="str">
            <v>R</v>
          </cell>
          <cell r="H148">
            <v>1100780</v>
          </cell>
        </row>
        <row r="149">
          <cell r="A149" t="str">
            <v>FLORES II</v>
          </cell>
          <cell r="C149">
            <v>39831</v>
          </cell>
          <cell r="D149">
            <v>2</v>
          </cell>
          <cell r="G149" t="str">
            <v>R</v>
          </cell>
          <cell r="H149">
            <v>744740</v>
          </cell>
        </row>
        <row r="150">
          <cell r="A150" t="str">
            <v>FLORES II</v>
          </cell>
          <cell r="C150">
            <v>39832</v>
          </cell>
          <cell r="D150">
            <v>2</v>
          </cell>
          <cell r="G150" t="str">
            <v>R</v>
          </cell>
          <cell r="H150">
            <v>972670</v>
          </cell>
        </row>
        <row r="151">
          <cell r="A151" t="str">
            <v>FLORES II</v>
          </cell>
          <cell r="C151">
            <v>39833</v>
          </cell>
          <cell r="D151">
            <v>2</v>
          </cell>
          <cell r="G151" t="str">
            <v>R</v>
          </cell>
          <cell r="H151">
            <v>919080</v>
          </cell>
        </row>
        <row r="152">
          <cell r="A152" t="str">
            <v>FLORES II</v>
          </cell>
          <cell r="C152">
            <v>39834</v>
          </cell>
          <cell r="D152">
            <v>2</v>
          </cell>
          <cell r="G152" t="str">
            <v>R</v>
          </cell>
          <cell r="H152">
            <v>1041210</v>
          </cell>
        </row>
        <row r="153">
          <cell r="A153" t="str">
            <v>FLORES II</v>
          </cell>
          <cell r="C153">
            <v>39835</v>
          </cell>
          <cell r="D153">
            <v>2</v>
          </cell>
          <cell r="G153" t="str">
            <v>R</v>
          </cell>
          <cell r="H153">
            <v>1035690</v>
          </cell>
        </row>
        <row r="154">
          <cell r="A154" t="str">
            <v>FLORES II</v>
          </cell>
          <cell r="C154">
            <v>39836</v>
          </cell>
          <cell r="D154">
            <v>2</v>
          </cell>
          <cell r="G154" t="str">
            <v>R</v>
          </cell>
          <cell r="H154">
            <v>1091580</v>
          </cell>
        </row>
        <row r="155">
          <cell r="A155" t="str">
            <v>FLORES II</v>
          </cell>
          <cell r="C155">
            <v>39837</v>
          </cell>
          <cell r="D155">
            <v>2</v>
          </cell>
          <cell r="G155" t="str">
            <v>R</v>
          </cell>
          <cell r="H155">
            <v>963930</v>
          </cell>
        </row>
        <row r="156">
          <cell r="A156" t="str">
            <v>FLORES II</v>
          </cell>
          <cell r="C156">
            <v>39838</v>
          </cell>
          <cell r="D156">
            <v>2</v>
          </cell>
          <cell r="G156" t="str">
            <v>R</v>
          </cell>
          <cell r="H156">
            <v>651130</v>
          </cell>
        </row>
        <row r="157">
          <cell r="A157" t="str">
            <v>FLORES II</v>
          </cell>
          <cell r="C157">
            <v>39839</v>
          </cell>
          <cell r="D157">
            <v>2</v>
          </cell>
          <cell r="G157" t="str">
            <v>R</v>
          </cell>
          <cell r="H157">
            <v>1005330</v>
          </cell>
        </row>
        <row r="158">
          <cell r="A158" t="str">
            <v>FLORES II</v>
          </cell>
          <cell r="C158">
            <v>39840</v>
          </cell>
          <cell r="D158">
            <v>2</v>
          </cell>
          <cell r="G158" t="str">
            <v>R</v>
          </cell>
          <cell r="H158">
            <v>1023270</v>
          </cell>
        </row>
        <row r="159">
          <cell r="A159" t="str">
            <v>FLORES II</v>
          </cell>
          <cell r="C159">
            <v>39841</v>
          </cell>
          <cell r="D159">
            <v>2</v>
          </cell>
          <cell r="G159" t="str">
            <v>R</v>
          </cell>
          <cell r="H159">
            <v>1040060</v>
          </cell>
        </row>
        <row r="160">
          <cell r="A160" t="str">
            <v>FLORES II</v>
          </cell>
          <cell r="C160">
            <v>39842</v>
          </cell>
          <cell r="D160">
            <v>2</v>
          </cell>
          <cell r="G160" t="str">
            <v>R</v>
          </cell>
          <cell r="H160">
            <v>1026030</v>
          </cell>
        </row>
        <row r="161">
          <cell r="A161" t="str">
            <v>FLORES II</v>
          </cell>
          <cell r="C161">
            <v>39843</v>
          </cell>
          <cell r="D161">
            <v>2</v>
          </cell>
          <cell r="G161" t="str">
            <v>R</v>
          </cell>
          <cell r="H161">
            <v>1083300</v>
          </cell>
        </row>
        <row r="162">
          <cell r="A162" t="str">
            <v>FLORES II</v>
          </cell>
          <cell r="C162">
            <v>39844</v>
          </cell>
          <cell r="D162">
            <v>2</v>
          </cell>
          <cell r="G162" t="str">
            <v>R</v>
          </cell>
          <cell r="H162">
            <v>982790</v>
          </cell>
        </row>
        <row r="163">
          <cell r="A163" t="str">
            <v>FLORES II</v>
          </cell>
          <cell r="C163">
            <v>39814</v>
          </cell>
          <cell r="D163">
            <v>3</v>
          </cell>
          <cell r="G163" t="str">
            <v>P</v>
          </cell>
          <cell r="H163">
            <v>31800</v>
          </cell>
        </row>
        <row r="164">
          <cell r="A164" t="str">
            <v>FLORES II</v>
          </cell>
          <cell r="C164">
            <v>39815</v>
          </cell>
          <cell r="D164">
            <v>3</v>
          </cell>
          <cell r="G164" t="str">
            <v>P</v>
          </cell>
          <cell r="H164">
            <v>15300</v>
          </cell>
        </row>
        <row r="165">
          <cell r="A165" t="str">
            <v>FLORES II</v>
          </cell>
          <cell r="C165">
            <v>39816</v>
          </cell>
          <cell r="D165">
            <v>3</v>
          </cell>
          <cell r="G165" t="str">
            <v>P</v>
          </cell>
          <cell r="H165">
            <v>15300</v>
          </cell>
        </row>
        <row r="166">
          <cell r="A166" t="str">
            <v>FLORES II</v>
          </cell>
          <cell r="C166">
            <v>39817</v>
          </cell>
          <cell r="D166">
            <v>3</v>
          </cell>
          <cell r="G166" t="str">
            <v>P</v>
          </cell>
          <cell r="H166">
            <v>29100</v>
          </cell>
        </row>
        <row r="167">
          <cell r="A167" t="str">
            <v>FLORES II</v>
          </cell>
          <cell r="C167">
            <v>39818</v>
          </cell>
          <cell r="D167">
            <v>3</v>
          </cell>
          <cell r="G167" t="str">
            <v>P</v>
          </cell>
          <cell r="H167">
            <v>27000</v>
          </cell>
        </row>
        <row r="168">
          <cell r="A168" t="str">
            <v>FLORES II</v>
          </cell>
          <cell r="C168">
            <v>39819</v>
          </cell>
          <cell r="D168">
            <v>3</v>
          </cell>
          <cell r="G168" t="str">
            <v>P</v>
          </cell>
          <cell r="H168">
            <v>25800</v>
          </cell>
        </row>
        <row r="169">
          <cell r="A169" t="str">
            <v>FLORES II</v>
          </cell>
          <cell r="C169">
            <v>39820</v>
          </cell>
          <cell r="D169">
            <v>3</v>
          </cell>
          <cell r="G169" t="str">
            <v>P</v>
          </cell>
          <cell r="H169">
            <v>29100</v>
          </cell>
        </row>
        <row r="170">
          <cell r="A170" t="str">
            <v>FLORES II</v>
          </cell>
          <cell r="C170">
            <v>39821</v>
          </cell>
          <cell r="D170">
            <v>3</v>
          </cell>
          <cell r="G170" t="str">
            <v>P</v>
          </cell>
          <cell r="H170">
            <v>36900</v>
          </cell>
        </row>
        <row r="171">
          <cell r="A171" t="str">
            <v>FLORES II</v>
          </cell>
          <cell r="C171">
            <v>39822</v>
          </cell>
          <cell r="D171">
            <v>3</v>
          </cell>
          <cell r="G171" t="str">
            <v>P</v>
          </cell>
          <cell r="H171">
            <v>24900</v>
          </cell>
        </row>
        <row r="172">
          <cell r="A172" t="str">
            <v>FLORES II</v>
          </cell>
          <cell r="C172">
            <v>39823</v>
          </cell>
          <cell r="D172">
            <v>3</v>
          </cell>
          <cell r="G172" t="str">
            <v>P</v>
          </cell>
          <cell r="H172">
            <v>58200</v>
          </cell>
        </row>
        <row r="173">
          <cell r="A173" t="str">
            <v>FLORES II</v>
          </cell>
          <cell r="C173">
            <v>39824</v>
          </cell>
          <cell r="D173">
            <v>3</v>
          </cell>
          <cell r="G173" t="str">
            <v>P</v>
          </cell>
          <cell r="H173">
            <v>29100</v>
          </cell>
        </row>
        <row r="174">
          <cell r="A174" t="str">
            <v>FLORES II</v>
          </cell>
          <cell r="C174">
            <v>39825</v>
          </cell>
          <cell r="D174">
            <v>3</v>
          </cell>
          <cell r="G174" t="str">
            <v>P</v>
          </cell>
          <cell r="H174">
            <v>24300</v>
          </cell>
        </row>
        <row r="175">
          <cell r="A175" t="str">
            <v>FLORES II</v>
          </cell>
          <cell r="C175">
            <v>39826</v>
          </cell>
          <cell r="D175">
            <v>3</v>
          </cell>
          <cell r="G175" t="str">
            <v>P</v>
          </cell>
          <cell r="H175">
            <v>31200</v>
          </cell>
        </row>
        <row r="176">
          <cell r="A176" t="str">
            <v>FLORES II</v>
          </cell>
          <cell r="C176">
            <v>39827</v>
          </cell>
          <cell r="D176">
            <v>3</v>
          </cell>
          <cell r="G176" t="str">
            <v>P</v>
          </cell>
          <cell r="H176">
            <v>13200</v>
          </cell>
        </row>
        <row r="177">
          <cell r="A177" t="str">
            <v>FLORES II</v>
          </cell>
          <cell r="C177">
            <v>39828</v>
          </cell>
          <cell r="D177">
            <v>3</v>
          </cell>
          <cell r="G177" t="str">
            <v>P</v>
          </cell>
          <cell r="H177">
            <v>26400</v>
          </cell>
        </row>
        <row r="178">
          <cell r="A178" t="str">
            <v>FLORES II</v>
          </cell>
          <cell r="C178">
            <v>39829</v>
          </cell>
          <cell r="D178">
            <v>3</v>
          </cell>
          <cell r="G178" t="str">
            <v>P</v>
          </cell>
          <cell r="H178">
            <v>52200</v>
          </cell>
        </row>
        <row r="179">
          <cell r="A179" t="str">
            <v>FLORES II</v>
          </cell>
          <cell r="C179">
            <v>39830</v>
          </cell>
          <cell r="D179">
            <v>3</v>
          </cell>
          <cell r="G179" t="str">
            <v>P</v>
          </cell>
          <cell r="H179">
            <v>16200</v>
          </cell>
        </row>
        <row r="180">
          <cell r="A180" t="str">
            <v>FLORES II</v>
          </cell>
          <cell r="C180">
            <v>39831</v>
          </cell>
          <cell r="D180">
            <v>3</v>
          </cell>
          <cell r="G180" t="str">
            <v>P</v>
          </cell>
          <cell r="H180">
            <v>16200</v>
          </cell>
        </row>
        <row r="181">
          <cell r="A181" t="str">
            <v>FLORES II</v>
          </cell>
          <cell r="C181">
            <v>39832</v>
          </cell>
          <cell r="D181">
            <v>3</v>
          </cell>
          <cell r="G181" t="str">
            <v>P</v>
          </cell>
          <cell r="H181">
            <v>28000</v>
          </cell>
        </row>
        <row r="182">
          <cell r="A182" t="str">
            <v>FLORES II</v>
          </cell>
          <cell r="C182">
            <v>39833</v>
          </cell>
          <cell r="D182">
            <v>3</v>
          </cell>
          <cell r="G182" t="str">
            <v>P</v>
          </cell>
          <cell r="H182">
            <v>28800</v>
          </cell>
        </row>
        <row r="183">
          <cell r="A183" t="str">
            <v>FLORES II</v>
          </cell>
          <cell r="C183">
            <v>39834</v>
          </cell>
          <cell r="D183">
            <v>3</v>
          </cell>
          <cell r="G183" t="str">
            <v>P</v>
          </cell>
          <cell r="H183">
            <v>22800</v>
          </cell>
        </row>
        <row r="184">
          <cell r="A184" t="str">
            <v>FLORES II</v>
          </cell>
          <cell r="C184">
            <v>39835</v>
          </cell>
          <cell r="D184">
            <v>3</v>
          </cell>
          <cell r="G184" t="str">
            <v>P</v>
          </cell>
          <cell r="H184">
            <v>18400</v>
          </cell>
        </row>
        <row r="185">
          <cell r="A185" t="str">
            <v>FLORES II</v>
          </cell>
          <cell r="C185">
            <v>39836</v>
          </cell>
          <cell r="D185">
            <v>3</v>
          </cell>
          <cell r="G185" t="str">
            <v>P</v>
          </cell>
          <cell r="H185">
            <v>47800</v>
          </cell>
        </row>
        <row r="186">
          <cell r="A186" t="str">
            <v>FLORES II</v>
          </cell>
          <cell r="C186">
            <v>39837</v>
          </cell>
          <cell r="D186">
            <v>3</v>
          </cell>
          <cell r="G186" t="str">
            <v>P</v>
          </cell>
          <cell r="H186">
            <v>22800</v>
          </cell>
        </row>
        <row r="187">
          <cell r="A187" t="str">
            <v>FLORES II</v>
          </cell>
          <cell r="C187">
            <v>39838</v>
          </cell>
          <cell r="D187">
            <v>3</v>
          </cell>
          <cell r="G187" t="str">
            <v>P</v>
          </cell>
          <cell r="H187">
            <v>28800</v>
          </cell>
        </row>
        <row r="188">
          <cell r="A188" t="str">
            <v>FLORES II</v>
          </cell>
          <cell r="C188">
            <v>39839</v>
          </cell>
          <cell r="D188">
            <v>3</v>
          </cell>
          <cell r="G188" t="str">
            <v>P</v>
          </cell>
          <cell r="H188">
            <v>47200</v>
          </cell>
        </row>
        <row r="189">
          <cell r="A189" t="str">
            <v>FLORES II</v>
          </cell>
          <cell r="C189">
            <v>39840</v>
          </cell>
          <cell r="D189">
            <v>3</v>
          </cell>
          <cell r="G189" t="str">
            <v>P</v>
          </cell>
          <cell r="H189">
            <v>30200</v>
          </cell>
        </row>
        <row r="190">
          <cell r="A190" t="str">
            <v>FLORES II</v>
          </cell>
          <cell r="C190">
            <v>39841</v>
          </cell>
          <cell r="D190">
            <v>3</v>
          </cell>
          <cell r="G190" t="str">
            <v>P</v>
          </cell>
          <cell r="H190">
            <v>39000</v>
          </cell>
        </row>
        <row r="191">
          <cell r="A191" t="str">
            <v>FLORES II</v>
          </cell>
          <cell r="C191">
            <v>39842</v>
          </cell>
          <cell r="D191">
            <v>3</v>
          </cell>
          <cell r="G191" t="str">
            <v>P</v>
          </cell>
          <cell r="H191">
            <v>19800</v>
          </cell>
        </row>
        <row r="192">
          <cell r="A192" t="str">
            <v>FLORES II</v>
          </cell>
          <cell r="C192">
            <v>39843</v>
          </cell>
          <cell r="D192">
            <v>3</v>
          </cell>
          <cell r="G192" t="str">
            <v>P</v>
          </cell>
          <cell r="H192">
            <v>18400</v>
          </cell>
        </row>
        <row r="193">
          <cell r="A193" t="str">
            <v>FLORES II</v>
          </cell>
          <cell r="C193">
            <v>39844</v>
          </cell>
          <cell r="D193">
            <v>3</v>
          </cell>
          <cell r="G193" t="str">
            <v>P</v>
          </cell>
          <cell r="H193">
            <v>28800</v>
          </cell>
        </row>
        <row r="194">
          <cell r="A194" t="str">
            <v>GARZONES I</v>
          </cell>
          <cell r="C194">
            <v>39814</v>
          </cell>
          <cell r="D194">
            <v>3</v>
          </cell>
          <cell r="G194" t="str">
            <v>R</v>
          </cell>
          <cell r="H194">
            <v>5973520</v>
          </cell>
        </row>
        <row r="195">
          <cell r="A195" t="str">
            <v>GARZONES I</v>
          </cell>
          <cell r="C195">
            <v>39815</v>
          </cell>
          <cell r="D195">
            <v>3</v>
          </cell>
          <cell r="G195" t="str">
            <v>R</v>
          </cell>
          <cell r="H195">
            <v>13240440</v>
          </cell>
        </row>
        <row r="196">
          <cell r="A196" t="str">
            <v>GARZONES I</v>
          </cell>
          <cell r="C196">
            <v>39816</v>
          </cell>
          <cell r="D196">
            <v>3</v>
          </cell>
          <cell r="G196" t="str">
            <v>R</v>
          </cell>
          <cell r="H196">
            <v>14230440</v>
          </cell>
        </row>
        <row r="197">
          <cell r="A197" t="str">
            <v>GARZONES I</v>
          </cell>
          <cell r="C197">
            <v>39817</v>
          </cell>
          <cell r="D197">
            <v>3</v>
          </cell>
          <cell r="G197" t="str">
            <v>R</v>
          </cell>
          <cell r="H197">
            <v>10514270</v>
          </cell>
        </row>
        <row r="198">
          <cell r="A198" t="str">
            <v>GARZONES I</v>
          </cell>
          <cell r="C198">
            <v>39818</v>
          </cell>
          <cell r="D198">
            <v>3</v>
          </cell>
          <cell r="G198" t="str">
            <v>R</v>
          </cell>
          <cell r="H198">
            <v>13289640</v>
          </cell>
        </row>
        <row r="199">
          <cell r="A199" t="str">
            <v>GARZONES I</v>
          </cell>
          <cell r="C199">
            <v>39819</v>
          </cell>
          <cell r="D199">
            <v>3</v>
          </cell>
          <cell r="G199" t="str">
            <v>R</v>
          </cell>
          <cell r="H199">
            <v>13219790</v>
          </cell>
        </row>
        <row r="200">
          <cell r="A200" t="str">
            <v>GARZONES I</v>
          </cell>
          <cell r="C200">
            <v>39820</v>
          </cell>
          <cell r="D200">
            <v>3</v>
          </cell>
          <cell r="G200" t="str">
            <v>R</v>
          </cell>
          <cell r="H200">
            <v>12966890</v>
          </cell>
        </row>
        <row r="201">
          <cell r="A201" t="str">
            <v>GARZONES I</v>
          </cell>
          <cell r="C201">
            <v>39821</v>
          </cell>
          <cell r="D201">
            <v>3</v>
          </cell>
          <cell r="G201" t="str">
            <v>R</v>
          </cell>
          <cell r="H201">
            <v>13021800</v>
          </cell>
        </row>
        <row r="202">
          <cell r="A202" t="str">
            <v>GARZONES I</v>
          </cell>
          <cell r="C202">
            <v>39822</v>
          </cell>
          <cell r="D202">
            <v>3</v>
          </cell>
          <cell r="G202" t="str">
            <v>R</v>
          </cell>
          <cell r="H202">
            <v>13747320</v>
          </cell>
        </row>
        <row r="203">
          <cell r="A203" t="str">
            <v>GARZONES I</v>
          </cell>
          <cell r="C203">
            <v>39823</v>
          </cell>
          <cell r="D203">
            <v>3</v>
          </cell>
          <cell r="G203" t="str">
            <v>R</v>
          </cell>
          <cell r="H203">
            <v>14311790</v>
          </cell>
        </row>
        <row r="204">
          <cell r="A204" t="str">
            <v>GARZONES I</v>
          </cell>
          <cell r="C204">
            <v>39824</v>
          </cell>
          <cell r="D204">
            <v>3</v>
          </cell>
          <cell r="G204" t="str">
            <v>R</v>
          </cell>
          <cell r="H204">
            <v>9826240</v>
          </cell>
        </row>
        <row r="205">
          <cell r="A205" t="str">
            <v>GARZONES I</v>
          </cell>
          <cell r="C205">
            <v>39825</v>
          </cell>
          <cell r="D205">
            <v>3</v>
          </cell>
          <cell r="G205" t="str">
            <v>R</v>
          </cell>
          <cell r="H205">
            <v>7824530</v>
          </cell>
        </row>
        <row r="206">
          <cell r="A206" t="str">
            <v>GARZONES I</v>
          </cell>
          <cell r="C206">
            <v>39826</v>
          </cell>
          <cell r="D206">
            <v>3</v>
          </cell>
          <cell r="G206" t="str">
            <v>R</v>
          </cell>
          <cell r="H206">
            <v>12366710</v>
          </cell>
        </row>
        <row r="207">
          <cell r="A207" t="str">
            <v>GARZONES I</v>
          </cell>
          <cell r="C207">
            <v>39827</v>
          </cell>
          <cell r="D207">
            <v>3</v>
          </cell>
          <cell r="G207" t="str">
            <v>R</v>
          </cell>
          <cell r="H207">
            <v>12737950</v>
          </cell>
        </row>
        <row r="208">
          <cell r="A208" t="str">
            <v>GARZONES I</v>
          </cell>
          <cell r="C208">
            <v>39828</v>
          </cell>
          <cell r="D208">
            <v>3</v>
          </cell>
          <cell r="G208" t="str">
            <v>R</v>
          </cell>
          <cell r="H208">
            <v>12472670</v>
          </cell>
        </row>
        <row r="209">
          <cell r="A209" t="str">
            <v>GARZONES I</v>
          </cell>
          <cell r="C209">
            <v>39829</v>
          </cell>
          <cell r="D209">
            <v>3</v>
          </cell>
          <cell r="G209" t="str">
            <v>R</v>
          </cell>
          <cell r="H209">
            <v>13474460</v>
          </cell>
        </row>
        <row r="210">
          <cell r="A210" t="str">
            <v>GARZONES I</v>
          </cell>
          <cell r="C210">
            <v>39830</v>
          </cell>
          <cell r="D210">
            <v>3</v>
          </cell>
          <cell r="G210" t="str">
            <v>R</v>
          </cell>
          <cell r="H210">
            <v>12610940</v>
          </cell>
        </row>
        <row r="211">
          <cell r="A211" t="str">
            <v>GARZONES I</v>
          </cell>
          <cell r="C211">
            <v>39831</v>
          </cell>
          <cell r="D211">
            <v>3</v>
          </cell>
          <cell r="G211" t="str">
            <v>R</v>
          </cell>
          <cell r="H211">
            <v>7766430</v>
          </cell>
        </row>
        <row r="212">
          <cell r="A212" t="str">
            <v>GARZONES I</v>
          </cell>
          <cell r="C212">
            <v>39832</v>
          </cell>
          <cell r="D212">
            <v>3</v>
          </cell>
          <cell r="G212" t="str">
            <v>R</v>
          </cell>
          <cell r="H212">
            <v>12103620</v>
          </cell>
        </row>
        <row r="213">
          <cell r="A213" t="str">
            <v>GARZONES I</v>
          </cell>
          <cell r="C213">
            <v>39833</v>
          </cell>
          <cell r="D213">
            <v>3</v>
          </cell>
          <cell r="G213" t="str">
            <v>R</v>
          </cell>
          <cell r="H213">
            <v>12671870</v>
          </cell>
        </row>
        <row r="214">
          <cell r="A214" t="str">
            <v>GARZONES I</v>
          </cell>
          <cell r="C214">
            <v>39834</v>
          </cell>
          <cell r="D214">
            <v>3</v>
          </cell>
          <cell r="G214" t="str">
            <v>R</v>
          </cell>
          <cell r="H214">
            <v>12251710</v>
          </cell>
        </row>
        <row r="215">
          <cell r="A215" t="str">
            <v>GARZONES I</v>
          </cell>
          <cell r="C215">
            <v>39835</v>
          </cell>
          <cell r="D215">
            <v>3</v>
          </cell>
          <cell r="G215" t="str">
            <v>R</v>
          </cell>
          <cell r="H215">
            <v>12666630</v>
          </cell>
        </row>
        <row r="216">
          <cell r="A216" t="str">
            <v>GARZONES I</v>
          </cell>
          <cell r="C216">
            <v>39836</v>
          </cell>
          <cell r="D216">
            <v>3</v>
          </cell>
          <cell r="G216" t="str">
            <v>R</v>
          </cell>
          <cell r="H216">
            <v>13746440</v>
          </cell>
        </row>
        <row r="217">
          <cell r="A217" t="str">
            <v>GARZONES I</v>
          </cell>
          <cell r="C217">
            <v>39837</v>
          </cell>
          <cell r="D217">
            <v>3</v>
          </cell>
          <cell r="G217" t="str">
            <v>R</v>
          </cell>
          <cell r="H217">
            <v>12069940</v>
          </cell>
        </row>
        <row r="218">
          <cell r="A218" t="str">
            <v>GARZONES I</v>
          </cell>
          <cell r="C218">
            <v>39838</v>
          </cell>
          <cell r="D218">
            <v>3</v>
          </cell>
          <cell r="G218" t="str">
            <v>R</v>
          </cell>
          <cell r="H218">
            <v>7455550</v>
          </cell>
        </row>
        <row r="219">
          <cell r="A219" t="str">
            <v>GARZONES I</v>
          </cell>
          <cell r="C219">
            <v>39839</v>
          </cell>
          <cell r="D219">
            <v>3</v>
          </cell>
          <cell r="G219" t="str">
            <v>R</v>
          </cell>
          <cell r="H219">
            <v>11871540</v>
          </cell>
        </row>
        <row r="220">
          <cell r="A220" t="str">
            <v>GARZONES I</v>
          </cell>
          <cell r="C220">
            <v>39840</v>
          </cell>
          <cell r="D220">
            <v>3</v>
          </cell>
          <cell r="G220" t="str">
            <v>R</v>
          </cell>
          <cell r="H220">
            <v>12502100</v>
          </cell>
        </row>
        <row r="221">
          <cell r="A221" t="str">
            <v>GARZONES I</v>
          </cell>
          <cell r="C221">
            <v>39841</v>
          </cell>
          <cell r="D221">
            <v>3</v>
          </cell>
          <cell r="G221" t="str">
            <v>R</v>
          </cell>
          <cell r="H221">
            <v>12448220</v>
          </cell>
        </row>
        <row r="222">
          <cell r="A222" t="str">
            <v>GARZONES I</v>
          </cell>
          <cell r="C222">
            <v>39842</v>
          </cell>
          <cell r="D222">
            <v>3</v>
          </cell>
          <cell r="G222" t="str">
            <v>R</v>
          </cell>
          <cell r="H222">
            <v>12971400</v>
          </cell>
        </row>
        <row r="223">
          <cell r="A223" t="str">
            <v>GARZONES I</v>
          </cell>
          <cell r="C223">
            <v>39843</v>
          </cell>
          <cell r="D223">
            <v>3</v>
          </cell>
          <cell r="G223" t="str">
            <v>R</v>
          </cell>
          <cell r="H223">
            <v>13665050</v>
          </cell>
        </row>
        <row r="224">
          <cell r="A224" t="str">
            <v>GARZONES I</v>
          </cell>
          <cell r="C224">
            <v>39844</v>
          </cell>
          <cell r="D224">
            <v>3</v>
          </cell>
          <cell r="G224" t="str">
            <v>R</v>
          </cell>
          <cell r="H224">
            <v>12966470</v>
          </cell>
        </row>
        <row r="225">
          <cell r="A225" t="str">
            <v>GARZONES I</v>
          </cell>
          <cell r="C225">
            <v>39814</v>
          </cell>
          <cell r="D225">
            <v>2</v>
          </cell>
          <cell r="G225" t="str">
            <v>R</v>
          </cell>
          <cell r="H225">
            <v>686780</v>
          </cell>
        </row>
        <row r="226">
          <cell r="A226" t="str">
            <v>GARZONES I</v>
          </cell>
          <cell r="C226">
            <v>39815</v>
          </cell>
          <cell r="D226">
            <v>2</v>
          </cell>
          <cell r="G226" t="str">
            <v>R</v>
          </cell>
          <cell r="H226">
            <v>1304560</v>
          </cell>
        </row>
        <row r="227">
          <cell r="A227" t="str">
            <v>GARZONES I</v>
          </cell>
          <cell r="C227">
            <v>39816</v>
          </cell>
          <cell r="D227">
            <v>2</v>
          </cell>
          <cell r="G227" t="str">
            <v>R</v>
          </cell>
          <cell r="H227">
            <v>1412660</v>
          </cell>
        </row>
        <row r="228">
          <cell r="A228" t="str">
            <v>GARZONES I</v>
          </cell>
          <cell r="C228">
            <v>39817</v>
          </cell>
          <cell r="D228">
            <v>2</v>
          </cell>
          <cell r="G228" t="str">
            <v>R</v>
          </cell>
          <cell r="H228">
            <v>1070880</v>
          </cell>
        </row>
        <row r="229">
          <cell r="A229" t="str">
            <v>GARZONES I</v>
          </cell>
          <cell r="C229">
            <v>39818</v>
          </cell>
          <cell r="D229">
            <v>2</v>
          </cell>
          <cell r="G229" t="str">
            <v>R</v>
          </cell>
          <cell r="H229">
            <v>1244760</v>
          </cell>
        </row>
        <row r="230">
          <cell r="A230" t="str">
            <v>GARZONES I</v>
          </cell>
          <cell r="C230">
            <v>39819</v>
          </cell>
          <cell r="D230">
            <v>2</v>
          </cell>
          <cell r="G230" t="str">
            <v>R</v>
          </cell>
          <cell r="H230">
            <v>1216010</v>
          </cell>
        </row>
        <row r="231">
          <cell r="A231" t="str">
            <v>GARZONES I</v>
          </cell>
          <cell r="C231">
            <v>39820</v>
          </cell>
          <cell r="D231">
            <v>2</v>
          </cell>
          <cell r="G231" t="str">
            <v>R</v>
          </cell>
          <cell r="H231">
            <v>1211410</v>
          </cell>
        </row>
        <row r="232">
          <cell r="A232" t="str">
            <v>GARZONES I</v>
          </cell>
          <cell r="C232">
            <v>39821</v>
          </cell>
          <cell r="D232">
            <v>2</v>
          </cell>
          <cell r="G232" t="str">
            <v>R</v>
          </cell>
          <cell r="H232">
            <v>1207500</v>
          </cell>
        </row>
        <row r="233">
          <cell r="A233" t="str">
            <v>GARZONES I</v>
          </cell>
          <cell r="C233">
            <v>39822</v>
          </cell>
          <cell r="D233">
            <v>2</v>
          </cell>
          <cell r="G233" t="str">
            <v>R</v>
          </cell>
          <cell r="H233">
            <v>1264080</v>
          </cell>
        </row>
        <row r="234">
          <cell r="A234" t="str">
            <v>GARZONES I</v>
          </cell>
          <cell r="C234">
            <v>39823</v>
          </cell>
          <cell r="D234">
            <v>2</v>
          </cell>
          <cell r="G234" t="str">
            <v>R</v>
          </cell>
          <cell r="H234">
            <v>1354010</v>
          </cell>
        </row>
        <row r="235">
          <cell r="A235" t="str">
            <v>GARZONES I</v>
          </cell>
          <cell r="C235">
            <v>39824</v>
          </cell>
          <cell r="D235">
            <v>2</v>
          </cell>
          <cell r="G235" t="str">
            <v>R</v>
          </cell>
          <cell r="H235">
            <v>1007860</v>
          </cell>
        </row>
        <row r="236">
          <cell r="A236" t="str">
            <v>GARZONES I</v>
          </cell>
          <cell r="C236">
            <v>39825</v>
          </cell>
          <cell r="D236">
            <v>2</v>
          </cell>
          <cell r="G236" t="str">
            <v>R</v>
          </cell>
          <cell r="H236">
            <v>788670</v>
          </cell>
        </row>
        <row r="237">
          <cell r="A237" t="str">
            <v>GARZONES I</v>
          </cell>
          <cell r="C237">
            <v>39826</v>
          </cell>
          <cell r="D237">
            <v>2</v>
          </cell>
          <cell r="G237" t="str">
            <v>R</v>
          </cell>
          <cell r="H237">
            <v>1129990</v>
          </cell>
        </row>
        <row r="238">
          <cell r="A238" t="str">
            <v>GARZONES I</v>
          </cell>
          <cell r="C238">
            <v>39827</v>
          </cell>
          <cell r="D238">
            <v>2</v>
          </cell>
          <cell r="G238" t="str">
            <v>R</v>
          </cell>
          <cell r="H238">
            <v>1114350</v>
          </cell>
        </row>
        <row r="239">
          <cell r="A239" t="str">
            <v>GARZONES I</v>
          </cell>
          <cell r="C239">
            <v>39828</v>
          </cell>
          <cell r="D239">
            <v>2</v>
          </cell>
          <cell r="G239" t="str">
            <v>R</v>
          </cell>
          <cell r="H239">
            <v>1106530</v>
          </cell>
        </row>
        <row r="240">
          <cell r="A240" t="str">
            <v>GARZONES I</v>
          </cell>
          <cell r="C240">
            <v>39829</v>
          </cell>
          <cell r="D240">
            <v>2</v>
          </cell>
          <cell r="G240" t="str">
            <v>R</v>
          </cell>
          <cell r="H240">
            <v>1124240</v>
          </cell>
        </row>
        <row r="241">
          <cell r="A241" t="str">
            <v>GARZONES I</v>
          </cell>
          <cell r="C241">
            <v>39830</v>
          </cell>
          <cell r="D241">
            <v>2</v>
          </cell>
          <cell r="G241" t="str">
            <v>R</v>
          </cell>
          <cell r="H241">
            <v>1065360</v>
          </cell>
        </row>
        <row r="242">
          <cell r="A242" t="str">
            <v>GARZONES I</v>
          </cell>
          <cell r="C242">
            <v>39831</v>
          </cell>
          <cell r="D242">
            <v>2</v>
          </cell>
          <cell r="G242" t="str">
            <v>R</v>
          </cell>
          <cell r="H242">
            <v>708170</v>
          </cell>
        </row>
        <row r="243">
          <cell r="A243" t="str">
            <v>GARZONES I</v>
          </cell>
          <cell r="C243">
            <v>39832</v>
          </cell>
          <cell r="D243">
            <v>2</v>
          </cell>
          <cell r="G243" t="str">
            <v>R</v>
          </cell>
          <cell r="H243">
            <v>1036380</v>
          </cell>
        </row>
        <row r="244">
          <cell r="A244" t="str">
            <v>GARZONES I</v>
          </cell>
          <cell r="C244">
            <v>39833</v>
          </cell>
          <cell r="D244">
            <v>2</v>
          </cell>
          <cell r="G244" t="str">
            <v>R</v>
          </cell>
          <cell r="H244">
            <v>1053630</v>
          </cell>
        </row>
        <row r="245">
          <cell r="A245" t="str">
            <v>GARZONES I</v>
          </cell>
          <cell r="C245">
            <v>39834</v>
          </cell>
          <cell r="D245">
            <v>2</v>
          </cell>
          <cell r="G245" t="str">
            <v>R</v>
          </cell>
          <cell r="H245">
            <v>1044890</v>
          </cell>
        </row>
        <row r="246">
          <cell r="A246" t="str">
            <v>GARZONES I</v>
          </cell>
          <cell r="C246">
            <v>39835</v>
          </cell>
          <cell r="D246">
            <v>2</v>
          </cell>
          <cell r="G246" t="str">
            <v>R</v>
          </cell>
          <cell r="H246">
            <v>1053170</v>
          </cell>
        </row>
        <row r="247">
          <cell r="A247" t="str">
            <v>GARZONES I</v>
          </cell>
          <cell r="C247">
            <v>39836</v>
          </cell>
          <cell r="D247">
            <v>2</v>
          </cell>
          <cell r="G247" t="str">
            <v>R</v>
          </cell>
          <cell r="H247">
            <v>1136660</v>
          </cell>
        </row>
        <row r="248">
          <cell r="A248" t="str">
            <v>GARZONES I</v>
          </cell>
          <cell r="C248">
            <v>39837</v>
          </cell>
          <cell r="D248">
            <v>2</v>
          </cell>
          <cell r="G248" t="str">
            <v>R</v>
          </cell>
          <cell r="H248">
            <v>998660</v>
          </cell>
        </row>
        <row r="249">
          <cell r="A249" t="str">
            <v>GARZONES I</v>
          </cell>
          <cell r="C249">
            <v>39838</v>
          </cell>
          <cell r="D249">
            <v>2</v>
          </cell>
          <cell r="G249" t="str">
            <v>R</v>
          </cell>
          <cell r="H249">
            <v>681950</v>
          </cell>
        </row>
        <row r="250">
          <cell r="A250" t="str">
            <v>GARZONES I</v>
          </cell>
          <cell r="C250">
            <v>39839</v>
          </cell>
          <cell r="D250">
            <v>2</v>
          </cell>
          <cell r="G250" t="str">
            <v>R</v>
          </cell>
          <cell r="H250">
            <v>1003260</v>
          </cell>
        </row>
        <row r="251">
          <cell r="A251" t="str">
            <v>GARZONES I</v>
          </cell>
          <cell r="C251">
            <v>39840</v>
          </cell>
          <cell r="D251">
            <v>2</v>
          </cell>
          <cell r="G251" t="str">
            <v>R</v>
          </cell>
          <cell r="H251">
            <v>1030400</v>
          </cell>
        </row>
        <row r="252">
          <cell r="A252" t="str">
            <v>GARZONES I</v>
          </cell>
          <cell r="C252">
            <v>39841</v>
          </cell>
          <cell r="D252">
            <v>2</v>
          </cell>
          <cell r="G252" t="str">
            <v>R</v>
          </cell>
          <cell r="H252">
            <v>1029480</v>
          </cell>
        </row>
        <row r="253">
          <cell r="A253" t="str">
            <v>GARZONES I</v>
          </cell>
          <cell r="C253">
            <v>39842</v>
          </cell>
          <cell r="D253">
            <v>2</v>
          </cell>
          <cell r="G253" t="str">
            <v>R</v>
          </cell>
          <cell r="H253">
            <v>1068350</v>
          </cell>
        </row>
        <row r="254">
          <cell r="A254" t="str">
            <v>GARZONES I</v>
          </cell>
          <cell r="C254">
            <v>39843</v>
          </cell>
          <cell r="D254">
            <v>2</v>
          </cell>
          <cell r="G254" t="str">
            <v>R</v>
          </cell>
          <cell r="H254">
            <v>1146550</v>
          </cell>
        </row>
        <row r="255">
          <cell r="A255" t="str">
            <v>GARZONES I</v>
          </cell>
          <cell r="C255">
            <v>39844</v>
          </cell>
          <cell r="D255">
            <v>2</v>
          </cell>
          <cell r="G255" t="str">
            <v>R</v>
          </cell>
          <cell r="H255">
            <v>1138730</v>
          </cell>
        </row>
        <row r="256">
          <cell r="A256" t="str">
            <v>GARZONES I</v>
          </cell>
          <cell r="C256">
            <v>39814</v>
          </cell>
          <cell r="D256">
            <v>3</v>
          </cell>
          <cell r="G256" t="str">
            <v>P</v>
          </cell>
          <cell r="H256">
            <v>31500</v>
          </cell>
        </row>
        <row r="257">
          <cell r="A257" t="str">
            <v>GARZONES I</v>
          </cell>
          <cell r="C257">
            <v>39815</v>
          </cell>
          <cell r="D257">
            <v>3</v>
          </cell>
          <cell r="G257" t="str">
            <v>P</v>
          </cell>
          <cell r="H257">
            <v>50100</v>
          </cell>
        </row>
        <row r="258">
          <cell r="A258" t="str">
            <v>GARZONES I</v>
          </cell>
          <cell r="C258">
            <v>39816</v>
          </cell>
          <cell r="D258">
            <v>3</v>
          </cell>
          <cell r="G258" t="str">
            <v>P</v>
          </cell>
          <cell r="H258">
            <v>54300</v>
          </cell>
        </row>
        <row r="259">
          <cell r="A259" t="str">
            <v>GARZONES I</v>
          </cell>
          <cell r="C259">
            <v>39817</v>
          </cell>
          <cell r="D259">
            <v>3</v>
          </cell>
          <cell r="G259" t="str">
            <v>P</v>
          </cell>
          <cell r="H259">
            <v>30000</v>
          </cell>
        </row>
        <row r="260">
          <cell r="A260" t="str">
            <v>GARZONES I</v>
          </cell>
          <cell r="C260">
            <v>39818</v>
          </cell>
          <cell r="D260">
            <v>3</v>
          </cell>
          <cell r="G260" t="str">
            <v>P</v>
          </cell>
          <cell r="H260">
            <v>82500</v>
          </cell>
        </row>
        <row r="261">
          <cell r="A261" t="str">
            <v>GARZONES I</v>
          </cell>
          <cell r="C261">
            <v>39819</v>
          </cell>
          <cell r="D261">
            <v>3</v>
          </cell>
          <cell r="G261" t="str">
            <v>P</v>
          </cell>
          <cell r="H261">
            <v>103100</v>
          </cell>
        </row>
        <row r="262">
          <cell r="A262" t="str">
            <v>GARZONES I</v>
          </cell>
          <cell r="C262">
            <v>39820</v>
          </cell>
          <cell r="D262">
            <v>3</v>
          </cell>
          <cell r="G262" t="str">
            <v>P</v>
          </cell>
          <cell r="H262">
            <v>117400</v>
          </cell>
        </row>
        <row r="263">
          <cell r="A263" t="str">
            <v>GARZONES I</v>
          </cell>
          <cell r="C263">
            <v>39821</v>
          </cell>
          <cell r="D263">
            <v>3</v>
          </cell>
          <cell r="G263" t="str">
            <v>P</v>
          </cell>
          <cell r="H263">
            <v>89800</v>
          </cell>
        </row>
        <row r="264">
          <cell r="A264" t="str">
            <v>GARZONES I</v>
          </cell>
          <cell r="C264">
            <v>39822</v>
          </cell>
          <cell r="D264">
            <v>3</v>
          </cell>
          <cell r="G264" t="str">
            <v>P</v>
          </cell>
          <cell r="H264">
            <v>121500</v>
          </cell>
        </row>
        <row r="265">
          <cell r="A265" t="str">
            <v>GARZONES I</v>
          </cell>
          <cell r="C265">
            <v>39823</v>
          </cell>
          <cell r="D265">
            <v>3</v>
          </cell>
          <cell r="G265" t="str">
            <v>P</v>
          </cell>
          <cell r="H265">
            <v>81600</v>
          </cell>
        </row>
        <row r="266">
          <cell r="A266" t="str">
            <v>GARZONES I</v>
          </cell>
          <cell r="C266">
            <v>39824</v>
          </cell>
          <cell r="D266">
            <v>3</v>
          </cell>
          <cell r="G266" t="str">
            <v>P</v>
          </cell>
          <cell r="H266">
            <v>27300</v>
          </cell>
        </row>
        <row r="267">
          <cell r="A267" t="str">
            <v>GARZONES I</v>
          </cell>
          <cell r="C267">
            <v>39825</v>
          </cell>
          <cell r="D267">
            <v>3</v>
          </cell>
          <cell r="G267" t="str">
            <v>P</v>
          </cell>
          <cell r="H267">
            <v>46800</v>
          </cell>
        </row>
        <row r="268">
          <cell r="A268" t="str">
            <v>GARZONES I</v>
          </cell>
          <cell r="C268">
            <v>39826</v>
          </cell>
          <cell r="D268">
            <v>3</v>
          </cell>
          <cell r="G268" t="str">
            <v>P</v>
          </cell>
          <cell r="H268">
            <v>130900</v>
          </cell>
        </row>
        <row r="269">
          <cell r="A269" t="str">
            <v>GARZONES I</v>
          </cell>
          <cell r="C269">
            <v>39827</v>
          </cell>
          <cell r="D269">
            <v>3</v>
          </cell>
          <cell r="G269" t="str">
            <v>P</v>
          </cell>
          <cell r="H269">
            <v>102900</v>
          </cell>
        </row>
        <row r="270">
          <cell r="A270" t="str">
            <v>GARZONES I</v>
          </cell>
          <cell r="C270">
            <v>39828</v>
          </cell>
          <cell r="D270">
            <v>3</v>
          </cell>
          <cell r="G270" t="str">
            <v>P</v>
          </cell>
          <cell r="H270">
            <v>84500</v>
          </cell>
        </row>
        <row r="271">
          <cell r="A271" t="str">
            <v>GARZONES I</v>
          </cell>
          <cell r="C271">
            <v>39829</v>
          </cell>
          <cell r="D271">
            <v>3</v>
          </cell>
          <cell r="G271" t="str">
            <v>P</v>
          </cell>
          <cell r="H271">
            <v>48100</v>
          </cell>
        </row>
        <row r="272">
          <cell r="A272" t="str">
            <v>GARZONES I</v>
          </cell>
          <cell r="C272">
            <v>39830</v>
          </cell>
          <cell r="D272">
            <v>3</v>
          </cell>
          <cell r="G272" t="str">
            <v>P</v>
          </cell>
          <cell r="H272">
            <v>47600</v>
          </cell>
        </row>
        <row r="273">
          <cell r="A273" t="str">
            <v>GARZONES I</v>
          </cell>
          <cell r="C273">
            <v>39831</v>
          </cell>
          <cell r="D273">
            <v>3</v>
          </cell>
          <cell r="G273" t="str">
            <v>P</v>
          </cell>
          <cell r="H273">
            <v>51600</v>
          </cell>
        </row>
        <row r="274">
          <cell r="A274" t="str">
            <v>GARZONES I</v>
          </cell>
          <cell r="C274">
            <v>39832</v>
          </cell>
          <cell r="D274">
            <v>3</v>
          </cell>
          <cell r="G274" t="str">
            <v>P</v>
          </cell>
          <cell r="H274">
            <v>108000</v>
          </cell>
        </row>
        <row r="275">
          <cell r="A275" t="str">
            <v>GARZONES I</v>
          </cell>
          <cell r="C275">
            <v>39833</v>
          </cell>
          <cell r="D275">
            <v>3</v>
          </cell>
          <cell r="G275" t="str">
            <v>P</v>
          </cell>
          <cell r="H275">
            <v>63800</v>
          </cell>
        </row>
        <row r="276">
          <cell r="A276" t="str">
            <v>GARZONES I</v>
          </cell>
          <cell r="C276">
            <v>39834</v>
          </cell>
          <cell r="D276">
            <v>3</v>
          </cell>
          <cell r="G276" t="str">
            <v>P</v>
          </cell>
          <cell r="H276">
            <v>114600</v>
          </cell>
        </row>
        <row r="277">
          <cell r="A277" t="str">
            <v>GARZONES I</v>
          </cell>
          <cell r="C277">
            <v>39835</v>
          </cell>
          <cell r="D277">
            <v>3</v>
          </cell>
          <cell r="G277" t="str">
            <v>P</v>
          </cell>
          <cell r="H277">
            <v>46200</v>
          </cell>
        </row>
        <row r="278">
          <cell r="A278" t="str">
            <v>GARZONES I</v>
          </cell>
          <cell r="C278">
            <v>39836</v>
          </cell>
          <cell r="D278">
            <v>3</v>
          </cell>
          <cell r="G278" t="str">
            <v>P</v>
          </cell>
          <cell r="H278">
            <v>58300</v>
          </cell>
        </row>
        <row r="279">
          <cell r="A279" t="str">
            <v>GARZONES I</v>
          </cell>
          <cell r="C279">
            <v>39837</v>
          </cell>
          <cell r="D279">
            <v>3</v>
          </cell>
          <cell r="G279" t="str">
            <v>P</v>
          </cell>
          <cell r="H279">
            <v>41200</v>
          </cell>
        </row>
        <row r="280">
          <cell r="A280" t="str">
            <v>GARZONES I</v>
          </cell>
          <cell r="C280">
            <v>39838</v>
          </cell>
          <cell r="D280">
            <v>3</v>
          </cell>
          <cell r="G280" t="str">
            <v>P</v>
          </cell>
          <cell r="H280">
            <v>31600</v>
          </cell>
        </row>
        <row r="281">
          <cell r="A281" t="str">
            <v>GARZONES I</v>
          </cell>
          <cell r="C281">
            <v>39839</v>
          </cell>
          <cell r="D281">
            <v>3</v>
          </cell>
          <cell r="G281" t="str">
            <v>P</v>
          </cell>
          <cell r="H281">
            <v>71400</v>
          </cell>
        </row>
        <row r="282">
          <cell r="A282" t="str">
            <v>GARZONES I</v>
          </cell>
          <cell r="C282">
            <v>39840</v>
          </cell>
          <cell r="D282">
            <v>3</v>
          </cell>
          <cell r="G282" t="str">
            <v>P</v>
          </cell>
          <cell r="H282">
            <v>63000</v>
          </cell>
        </row>
        <row r="283">
          <cell r="A283" t="str">
            <v>GARZONES I</v>
          </cell>
          <cell r="C283">
            <v>39841</v>
          </cell>
          <cell r="D283">
            <v>3</v>
          </cell>
          <cell r="G283" t="str">
            <v>P</v>
          </cell>
          <cell r="H283">
            <v>66800</v>
          </cell>
        </row>
        <row r="284">
          <cell r="A284" t="str">
            <v>GARZONES I</v>
          </cell>
          <cell r="C284">
            <v>39842</v>
          </cell>
          <cell r="D284">
            <v>3</v>
          </cell>
          <cell r="G284" t="str">
            <v>P</v>
          </cell>
          <cell r="H284">
            <v>75800</v>
          </cell>
        </row>
        <row r="285">
          <cell r="A285" t="str">
            <v>GARZONES I</v>
          </cell>
          <cell r="C285">
            <v>39843</v>
          </cell>
          <cell r="D285">
            <v>3</v>
          </cell>
          <cell r="G285" t="str">
            <v>P</v>
          </cell>
          <cell r="H285">
            <v>86800</v>
          </cell>
        </row>
        <row r="286">
          <cell r="A286" t="str">
            <v>GARZONES I</v>
          </cell>
          <cell r="C286">
            <v>39844</v>
          </cell>
          <cell r="D286">
            <v>3</v>
          </cell>
          <cell r="G286" t="str">
            <v>P</v>
          </cell>
          <cell r="H286">
            <v>51400</v>
          </cell>
        </row>
        <row r="287">
          <cell r="A287" t="str">
            <v>GARZONES II</v>
          </cell>
          <cell r="C287">
            <v>39814</v>
          </cell>
          <cell r="D287">
            <v>3</v>
          </cell>
          <cell r="G287" t="str">
            <v>R</v>
          </cell>
          <cell r="H287">
            <v>5641610</v>
          </cell>
        </row>
        <row r="288">
          <cell r="A288" t="str">
            <v>GARZONES II</v>
          </cell>
          <cell r="C288">
            <v>39815</v>
          </cell>
          <cell r="D288">
            <v>3</v>
          </cell>
          <cell r="G288" t="str">
            <v>R</v>
          </cell>
          <cell r="H288">
            <v>11999500</v>
          </cell>
        </row>
        <row r="289">
          <cell r="A289" t="str">
            <v>GARZONES II</v>
          </cell>
          <cell r="C289">
            <v>39816</v>
          </cell>
          <cell r="D289">
            <v>3</v>
          </cell>
          <cell r="G289" t="str">
            <v>R</v>
          </cell>
          <cell r="H289">
            <v>13181000</v>
          </cell>
        </row>
        <row r="290">
          <cell r="A290" t="str">
            <v>GARZONES II</v>
          </cell>
          <cell r="C290">
            <v>39817</v>
          </cell>
          <cell r="D290">
            <v>3</v>
          </cell>
          <cell r="G290" t="str">
            <v>R</v>
          </cell>
          <cell r="H290">
            <v>11674580</v>
          </cell>
        </row>
        <row r="291">
          <cell r="A291" t="str">
            <v>GARZONES II</v>
          </cell>
          <cell r="C291">
            <v>39818</v>
          </cell>
          <cell r="D291">
            <v>3</v>
          </cell>
          <cell r="G291" t="str">
            <v>R</v>
          </cell>
          <cell r="H291">
            <v>13737640</v>
          </cell>
        </row>
        <row r="292">
          <cell r="A292" t="str">
            <v>GARZONES II</v>
          </cell>
          <cell r="C292">
            <v>39819</v>
          </cell>
          <cell r="D292">
            <v>3</v>
          </cell>
          <cell r="G292" t="str">
            <v>R</v>
          </cell>
          <cell r="H292">
            <v>14112250</v>
          </cell>
        </row>
        <row r="293">
          <cell r="A293" t="str">
            <v>GARZONES II</v>
          </cell>
          <cell r="C293">
            <v>39820</v>
          </cell>
          <cell r="D293">
            <v>3</v>
          </cell>
          <cell r="G293" t="str">
            <v>R</v>
          </cell>
          <cell r="H293">
            <v>14596680</v>
          </cell>
        </row>
        <row r="294">
          <cell r="A294" t="str">
            <v>GARZONES II</v>
          </cell>
          <cell r="C294">
            <v>39821</v>
          </cell>
          <cell r="D294">
            <v>3</v>
          </cell>
          <cell r="G294" t="str">
            <v>R</v>
          </cell>
          <cell r="H294">
            <v>13965830</v>
          </cell>
        </row>
        <row r="295">
          <cell r="A295" t="str">
            <v>GARZONES II</v>
          </cell>
          <cell r="C295">
            <v>39822</v>
          </cell>
          <cell r="D295">
            <v>3</v>
          </cell>
          <cell r="G295" t="str">
            <v>R</v>
          </cell>
          <cell r="H295">
            <v>15148450</v>
          </cell>
        </row>
        <row r="296">
          <cell r="A296" t="str">
            <v>GARZONES II</v>
          </cell>
          <cell r="C296">
            <v>39823</v>
          </cell>
          <cell r="D296">
            <v>3</v>
          </cell>
          <cell r="G296" t="str">
            <v>R</v>
          </cell>
          <cell r="H296">
            <v>14417300</v>
          </cell>
        </row>
        <row r="297">
          <cell r="A297" t="str">
            <v>GARZONES II</v>
          </cell>
          <cell r="C297">
            <v>39824</v>
          </cell>
          <cell r="D297">
            <v>3</v>
          </cell>
          <cell r="G297" t="str">
            <v>R</v>
          </cell>
          <cell r="H297">
            <v>11533260</v>
          </cell>
        </row>
        <row r="298">
          <cell r="A298" t="str">
            <v>GARZONES II</v>
          </cell>
          <cell r="C298">
            <v>39825</v>
          </cell>
          <cell r="D298">
            <v>3</v>
          </cell>
          <cell r="G298" t="str">
            <v>R</v>
          </cell>
          <cell r="H298">
            <v>12981640</v>
          </cell>
        </row>
        <row r="299">
          <cell r="A299" t="str">
            <v>GARZONES II</v>
          </cell>
          <cell r="C299">
            <v>39826</v>
          </cell>
          <cell r="D299">
            <v>3</v>
          </cell>
          <cell r="G299" t="str">
            <v>R</v>
          </cell>
          <cell r="H299">
            <v>14175340</v>
          </cell>
        </row>
        <row r="300">
          <cell r="A300" t="str">
            <v>GARZONES II</v>
          </cell>
          <cell r="C300">
            <v>39827</v>
          </cell>
          <cell r="D300">
            <v>3</v>
          </cell>
          <cell r="G300" t="str">
            <v>R</v>
          </cell>
          <cell r="H300">
            <v>13356920</v>
          </cell>
        </row>
        <row r="301">
          <cell r="A301" t="str">
            <v>GARZONES II</v>
          </cell>
          <cell r="C301">
            <v>39828</v>
          </cell>
          <cell r="D301">
            <v>3</v>
          </cell>
          <cell r="G301" t="str">
            <v>R</v>
          </cell>
          <cell r="H301">
            <v>12945990</v>
          </cell>
        </row>
        <row r="302">
          <cell r="A302" t="str">
            <v>GARZONES II</v>
          </cell>
          <cell r="C302">
            <v>39829</v>
          </cell>
          <cell r="D302">
            <v>3</v>
          </cell>
          <cell r="G302" t="str">
            <v>R</v>
          </cell>
          <cell r="H302">
            <v>14546120</v>
          </cell>
        </row>
        <row r="303">
          <cell r="A303" t="str">
            <v>GARZONES II</v>
          </cell>
          <cell r="C303">
            <v>39830</v>
          </cell>
          <cell r="D303">
            <v>3</v>
          </cell>
          <cell r="G303" t="str">
            <v>R</v>
          </cell>
          <cell r="H303">
            <v>13564460</v>
          </cell>
        </row>
        <row r="304">
          <cell r="A304" t="str">
            <v>GARZONES II</v>
          </cell>
          <cell r="C304">
            <v>39831</v>
          </cell>
          <cell r="D304">
            <v>3</v>
          </cell>
          <cell r="G304" t="str">
            <v>R</v>
          </cell>
          <cell r="H304">
            <v>10099600</v>
          </cell>
        </row>
        <row r="305">
          <cell r="A305" t="str">
            <v>GARZONES II</v>
          </cell>
          <cell r="C305">
            <v>39832</v>
          </cell>
          <cell r="D305">
            <v>3</v>
          </cell>
          <cell r="G305" t="str">
            <v>R</v>
          </cell>
          <cell r="H305">
            <v>13552710</v>
          </cell>
        </row>
        <row r="306">
          <cell r="A306" t="str">
            <v>GARZONES II</v>
          </cell>
          <cell r="C306">
            <v>39833</v>
          </cell>
          <cell r="D306">
            <v>3</v>
          </cell>
          <cell r="G306" t="str">
            <v>R</v>
          </cell>
          <cell r="H306">
            <v>13670670</v>
          </cell>
        </row>
        <row r="307">
          <cell r="A307" t="str">
            <v>GARZONES II</v>
          </cell>
          <cell r="C307">
            <v>39834</v>
          </cell>
          <cell r="D307">
            <v>3</v>
          </cell>
          <cell r="G307" t="str">
            <v>R</v>
          </cell>
          <cell r="H307">
            <v>13170300</v>
          </cell>
        </row>
        <row r="308">
          <cell r="A308" t="str">
            <v>GARZONES II</v>
          </cell>
          <cell r="C308">
            <v>39835</v>
          </cell>
          <cell r="D308">
            <v>3</v>
          </cell>
          <cell r="G308" t="str">
            <v>R</v>
          </cell>
          <cell r="H308">
            <v>13833700</v>
          </cell>
        </row>
        <row r="309">
          <cell r="A309" t="str">
            <v>GARZONES II</v>
          </cell>
          <cell r="C309">
            <v>39836</v>
          </cell>
          <cell r="D309">
            <v>3</v>
          </cell>
          <cell r="G309" t="str">
            <v>R</v>
          </cell>
          <cell r="H309">
            <v>14042660</v>
          </cell>
        </row>
        <row r="310">
          <cell r="A310" t="str">
            <v>GARZONES II</v>
          </cell>
          <cell r="C310">
            <v>39837</v>
          </cell>
          <cell r="D310">
            <v>3</v>
          </cell>
          <cell r="G310" t="str">
            <v>R</v>
          </cell>
          <cell r="H310">
            <v>12734920</v>
          </cell>
        </row>
        <row r="311">
          <cell r="A311" t="str">
            <v>GARZONES II</v>
          </cell>
          <cell r="C311">
            <v>39838</v>
          </cell>
          <cell r="D311">
            <v>3</v>
          </cell>
          <cell r="G311" t="str">
            <v>R</v>
          </cell>
          <cell r="H311">
            <v>9130290</v>
          </cell>
        </row>
        <row r="312">
          <cell r="A312" t="str">
            <v>GARZONES II</v>
          </cell>
          <cell r="C312">
            <v>39839</v>
          </cell>
          <cell r="D312">
            <v>3</v>
          </cell>
          <cell r="G312" t="str">
            <v>R</v>
          </cell>
          <cell r="H312">
            <v>13117610</v>
          </cell>
        </row>
        <row r="313">
          <cell r="A313" t="str">
            <v>GARZONES II</v>
          </cell>
          <cell r="C313">
            <v>39840</v>
          </cell>
          <cell r="D313">
            <v>3</v>
          </cell>
          <cell r="G313" t="str">
            <v>R</v>
          </cell>
          <cell r="H313">
            <v>13406840</v>
          </cell>
        </row>
        <row r="314">
          <cell r="A314" t="str">
            <v>GARZONES II</v>
          </cell>
          <cell r="C314">
            <v>39841</v>
          </cell>
          <cell r="D314">
            <v>3</v>
          </cell>
          <cell r="G314" t="str">
            <v>R</v>
          </cell>
          <cell r="H314">
            <v>13415730</v>
          </cell>
        </row>
        <row r="315">
          <cell r="A315" t="str">
            <v>GARZONES II</v>
          </cell>
          <cell r="C315">
            <v>39842</v>
          </cell>
          <cell r="D315">
            <v>3</v>
          </cell>
          <cell r="G315" t="str">
            <v>R</v>
          </cell>
          <cell r="H315">
            <v>13562610</v>
          </cell>
        </row>
        <row r="316">
          <cell r="A316" t="str">
            <v>GARZONES II</v>
          </cell>
          <cell r="C316">
            <v>39843</v>
          </cell>
          <cell r="D316">
            <v>3</v>
          </cell>
          <cell r="G316" t="str">
            <v>R</v>
          </cell>
          <cell r="H316">
            <v>14465110</v>
          </cell>
        </row>
        <row r="317">
          <cell r="A317" t="str">
            <v>GARZONES II</v>
          </cell>
          <cell r="C317">
            <v>39844</v>
          </cell>
          <cell r="D317">
            <v>3</v>
          </cell>
          <cell r="G317" t="str">
            <v>R</v>
          </cell>
          <cell r="H317">
            <v>13282440</v>
          </cell>
        </row>
        <row r="318">
          <cell r="A318" t="str">
            <v>GARZONES II</v>
          </cell>
          <cell r="C318">
            <v>39814</v>
          </cell>
          <cell r="D318">
            <v>2</v>
          </cell>
          <cell r="G318" t="str">
            <v>R</v>
          </cell>
          <cell r="H318">
            <v>701040</v>
          </cell>
        </row>
        <row r="319">
          <cell r="A319" t="str">
            <v>GARZONES II</v>
          </cell>
          <cell r="C319">
            <v>39815</v>
          </cell>
          <cell r="D319">
            <v>2</v>
          </cell>
          <cell r="G319" t="str">
            <v>R</v>
          </cell>
          <cell r="H319">
            <v>1271900</v>
          </cell>
        </row>
        <row r="320">
          <cell r="A320" t="str">
            <v>GARZONES II</v>
          </cell>
          <cell r="C320">
            <v>39816</v>
          </cell>
          <cell r="D320">
            <v>2</v>
          </cell>
          <cell r="G320" t="str">
            <v>R</v>
          </cell>
          <cell r="H320">
            <v>1368500</v>
          </cell>
        </row>
        <row r="321">
          <cell r="A321" t="str">
            <v>GARZONES II</v>
          </cell>
          <cell r="C321">
            <v>39817</v>
          </cell>
          <cell r="D321">
            <v>2</v>
          </cell>
          <cell r="G321" t="str">
            <v>R</v>
          </cell>
          <cell r="H321">
            <v>1298120</v>
          </cell>
        </row>
        <row r="322">
          <cell r="A322" t="str">
            <v>GARZONES II</v>
          </cell>
          <cell r="C322">
            <v>39818</v>
          </cell>
          <cell r="D322">
            <v>2</v>
          </cell>
          <cell r="G322" t="str">
            <v>R</v>
          </cell>
          <cell r="H322">
            <v>1424160</v>
          </cell>
        </row>
        <row r="323">
          <cell r="A323" t="str">
            <v>GARZONES II</v>
          </cell>
          <cell r="C323">
            <v>39819</v>
          </cell>
          <cell r="D323">
            <v>2</v>
          </cell>
          <cell r="G323" t="str">
            <v>R</v>
          </cell>
          <cell r="H323">
            <v>1394950</v>
          </cell>
        </row>
        <row r="324">
          <cell r="A324" t="str">
            <v>GARZONES II</v>
          </cell>
          <cell r="C324">
            <v>39820</v>
          </cell>
          <cell r="D324">
            <v>2</v>
          </cell>
          <cell r="G324" t="str">
            <v>R</v>
          </cell>
          <cell r="H324">
            <v>1433820</v>
          </cell>
        </row>
        <row r="325">
          <cell r="A325" t="str">
            <v>GARZONES II</v>
          </cell>
          <cell r="C325">
            <v>39821</v>
          </cell>
          <cell r="D325">
            <v>2</v>
          </cell>
          <cell r="G325" t="str">
            <v>R</v>
          </cell>
          <cell r="H325">
            <v>1414270</v>
          </cell>
        </row>
        <row r="326">
          <cell r="A326" t="str">
            <v>GARZONES II</v>
          </cell>
          <cell r="C326">
            <v>39822</v>
          </cell>
          <cell r="D326">
            <v>2</v>
          </cell>
          <cell r="G326" t="str">
            <v>R</v>
          </cell>
          <cell r="H326">
            <v>1496150</v>
          </cell>
        </row>
        <row r="327">
          <cell r="A327" t="str">
            <v>GARZONES II</v>
          </cell>
          <cell r="C327">
            <v>39823</v>
          </cell>
          <cell r="D327">
            <v>2</v>
          </cell>
          <cell r="G327" t="str">
            <v>R</v>
          </cell>
          <cell r="H327">
            <v>1472000</v>
          </cell>
        </row>
        <row r="328">
          <cell r="A328" t="str">
            <v>GARZONES II</v>
          </cell>
          <cell r="C328">
            <v>39824</v>
          </cell>
          <cell r="D328">
            <v>2</v>
          </cell>
          <cell r="G328" t="str">
            <v>R</v>
          </cell>
          <cell r="H328">
            <v>1257640</v>
          </cell>
        </row>
        <row r="329">
          <cell r="A329" t="str">
            <v>GARZONES II</v>
          </cell>
          <cell r="C329">
            <v>39825</v>
          </cell>
          <cell r="D329">
            <v>2</v>
          </cell>
          <cell r="G329" t="str">
            <v>R</v>
          </cell>
          <cell r="H329">
            <v>1387360</v>
          </cell>
        </row>
        <row r="330">
          <cell r="A330" t="str">
            <v>GARZONES II</v>
          </cell>
          <cell r="C330">
            <v>39826</v>
          </cell>
          <cell r="D330">
            <v>2</v>
          </cell>
          <cell r="G330" t="str">
            <v>R</v>
          </cell>
          <cell r="H330">
            <v>1424160</v>
          </cell>
        </row>
        <row r="331">
          <cell r="A331" t="str">
            <v>GARZONES II</v>
          </cell>
          <cell r="C331">
            <v>39827</v>
          </cell>
          <cell r="D331">
            <v>2</v>
          </cell>
          <cell r="G331" t="str">
            <v>R</v>
          </cell>
          <cell r="H331">
            <v>1313530</v>
          </cell>
        </row>
        <row r="332">
          <cell r="A332" t="str">
            <v>GARZONES II</v>
          </cell>
          <cell r="C332">
            <v>39828</v>
          </cell>
          <cell r="D332">
            <v>2</v>
          </cell>
          <cell r="G332" t="str">
            <v>R</v>
          </cell>
          <cell r="H332">
            <v>1273510</v>
          </cell>
        </row>
        <row r="333">
          <cell r="A333" t="str">
            <v>GARZONES II</v>
          </cell>
          <cell r="C333">
            <v>39829</v>
          </cell>
          <cell r="D333">
            <v>2</v>
          </cell>
          <cell r="G333" t="str">
            <v>R</v>
          </cell>
          <cell r="H333">
            <v>1327330</v>
          </cell>
        </row>
        <row r="334">
          <cell r="A334" t="str">
            <v>GARZONES II</v>
          </cell>
          <cell r="C334">
            <v>39830</v>
          </cell>
          <cell r="D334">
            <v>2</v>
          </cell>
          <cell r="G334" t="str">
            <v>R</v>
          </cell>
          <cell r="H334">
            <v>1246140</v>
          </cell>
        </row>
        <row r="335">
          <cell r="A335" t="str">
            <v>GARZONES II</v>
          </cell>
          <cell r="C335">
            <v>39831</v>
          </cell>
          <cell r="D335">
            <v>2</v>
          </cell>
          <cell r="G335" t="str">
            <v>R</v>
          </cell>
          <cell r="H335">
            <v>1007400</v>
          </cell>
        </row>
        <row r="336">
          <cell r="A336" t="str">
            <v>GARZONES II</v>
          </cell>
          <cell r="C336">
            <v>39832</v>
          </cell>
          <cell r="D336">
            <v>2</v>
          </cell>
          <cell r="G336" t="str">
            <v>R</v>
          </cell>
          <cell r="H336">
            <v>1259940</v>
          </cell>
        </row>
        <row r="337">
          <cell r="A337" t="str">
            <v>GARZONES II</v>
          </cell>
          <cell r="C337">
            <v>39833</v>
          </cell>
          <cell r="D337">
            <v>2</v>
          </cell>
          <cell r="G337" t="str">
            <v>R</v>
          </cell>
          <cell r="H337">
            <v>1253730</v>
          </cell>
        </row>
        <row r="338">
          <cell r="A338" t="str">
            <v>GARZONES II</v>
          </cell>
          <cell r="C338">
            <v>39834</v>
          </cell>
          <cell r="D338">
            <v>2</v>
          </cell>
          <cell r="G338" t="str">
            <v>R</v>
          </cell>
          <cell r="H338">
            <v>1216700</v>
          </cell>
        </row>
        <row r="339">
          <cell r="A339" t="str">
            <v>GARZONES II</v>
          </cell>
          <cell r="C339">
            <v>39835</v>
          </cell>
          <cell r="D339">
            <v>2</v>
          </cell>
          <cell r="G339" t="str">
            <v>R</v>
          </cell>
          <cell r="H339">
            <v>1242000</v>
          </cell>
        </row>
        <row r="340">
          <cell r="A340" t="str">
            <v>GARZONES II</v>
          </cell>
          <cell r="C340">
            <v>39836</v>
          </cell>
          <cell r="D340">
            <v>2</v>
          </cell>
          <cell r="G340" t="str">
            <v>R</v>
          </cell>
          <cell r="H340">
            <v>1269140</v>
          </cell>
        </row>
        <row r="341">
          <cell r="A341" t="str">
            <v>GARZONES II</v>
          </cell>
          <cell r="C341">
            <v>39837</v>
          </cell>
          <cell r="D341">
            <v>2</v>
          </cell>
          <cell r="G341" t="str">
            <v>R</v>
          </cell>
          <cell r="H341">
            <v>1126080</v>
          </cell>
        </row>
        <row r="342">
          <cell r="A342" t="str">
            <v>GARZONES II</v>
          </cell>
          <cell r="C342">
            <v>39838</v>
          </cell>
          <cell r="D342">
            <v>2</v>
          </cell>
          <cell r="G342" t="str">
            <v>R</v>
          </cell>
          <cell r="H342">
            <v>891710</v>
          </cell>
        </row>
        <row r="343">
          <cell r="A343" t="str">
            <v>GARZONES II</v>
          </cell>
          <cell r="C343">
            <v>39839</v>
          </cell>
          <cell r="D343">
            <v>2</v>
          </cell>
          <cell r="G343" t="str">
            <v>R</v>
          </cell>
          <cell r="H343">
            <v>1221990</v>
          </cell>
        </row>
        <row r="344">
          <cell r="A344" t="str">
            <v>GARZONES II</v>
          </cell>
          <cell r="C344">
            <v>39840</v>
          </cell>
          <cell r="D344">
            <v>2</v>
          </cell>
          <cell r="G344" t="str">
            <v>R</v>
          </cell>
          <cell r="H344">
            <v>1226360</v>
          </cell>
        </row>
        <row r="345">
          <cell r="A345" t="str">
            <v>GARZONES II</v>
          </cell>
          <cell r="C345">
            <v>39841</v>
          </cell>
          <cell r="D345">
            <v>2</v>
          </cell>
          <cell r="G345" t="str">
            <v>R</v>
          </cell>
          <cell r="H345">
            <v>1202670</v>
          </cell>
        </row>
        <row r="346">
          <cell r="A346" t="str">
            <v>GARZONES II</v>
          </cell>
          <cell r="C346">
            <v>39842</v>
          </cell>
          <cell r="D346">
            <v>2</v>
          </cell>
          <cell r="G346" t="str">
            <v>R</v>
          </cell>
          <cell r="H346">
            <v>1215090</v>
          </cell>
        </row>
        <row r="347">
          <cell r="A347" t="str">
            <v>GARZONES II</v>
          </cell>
          <cell r="C347">
            <v>39843</v>
          </cell>
          <cell r="D347">
            <v>2</v>
          </cell>
          <cell r="G347" t="str">
            <v>R</v>
          </cell>
          <cell r="H347">
            <v>1320890</v>
          </cell>
        </row>
        <row r="348">
          <cell r="A348" t="str">
            <v>GARZONES II</v>
          </cell>
          <cell r="C348">
            <v>39844</v>
          </cell>
          <cell r="D348">
            <v>2</v>
          </cell>
          <cell r="G348" t="str">
            <v>R</v>
          </cell>
          <cell r="H348">
            <v>1224060</v>
          </cell>
        </row>
        <row r="349">
          <cell r="A349" t="str">
            <v>GARZONES II</v>
          </cell>
          <cell r="C349">
            <v>39814</v>
          </cell>
          <cell r="D349">
            <v>3</v>
          </cell>
          <cell r="G349" t="str">
            <v>P</v>
          </cell>
          <cell r="H349">
            <v>31500</v>
          </cell>
        </row>
        <row r="350">
          <cell r="A350" t="str">
            <v>GARZONES II</v>
          </cell>
          <cell r="C350">
            <v>39815</v>
          </cell>
          <cell r="D350">
            <v>3</v>
          </cell>
          <cell r="G350" t="str">
            <v>P</v>
          </cell>
          <cell r="H350">
            <v>23700</v>
          </cell>
        </row>
        <row r="351">
          <cell r="A351" t="str">
            <v>GARZONES II</v>
          </cell>
          <cell r="C351">
            <v>39816</v>
          </cell>
          <cell r="D351">
            <v>3</v>
          </cell>
          <cell r="G351" t="str">
            <v>P</v>
          </cell>
          <cell r="H351">
            <v>62700</v>
          </cell>
        </row>
        <row r="352">
          <cell r="A352" t="str">
            <v>GARZONES II</v>
          </cell>
          <cell r="C352">
            <v>39817</v>
          </cell>
          <cell r="D352">
            <v>3</v>
          </cell>
          <cell r="G352" t="str">
            <v>P</v>
          </cell>
          <cell r="H352">
            <v>25800</v>
          </cell>
        </row>
        <row r="353">
          <cell r="A353" t="str">
            <v>GARZONES II</v>
          </cell>
          <cell r="C353">
            <v>39818</v>
          </cell>
          <cell r="D353">
            <v>3</v>
          </cell>
          <cell r="G353" t="str">
            <v>P</v>
          </cell>
          <cell r="H353">
            <v>116800</v>
          </cell>
        </row>
        <row r="354">
          <cell r="A354" t="str">
            <v>GARZONES II</v>
          </cell>
          <cell r="C354">
            <v>39819</v>
          </cell>
          <cell r="D354">
            <v>3</v>
          </cell>
          <cell r="G354" t="str">
            <v>P</v>
          </cell>
          <cell r="H354">
            <v>104000</v>
          </cell>
        </row>
        <row r="355">
          <cell r="A355" t="str">
            <v>GARZONES II</v>
          </cell>
          <cell r="C355">
            <v>39820</v>
          </cell>
          <cell r="D355">
            <v>3</v>
          </cell>
          <cell r="G355" t="str">
            <v>P</v>
          </cell>
          <cell r="H355">
            <v>114100</v>
          </cell>
        </row>
        <row r="356">
          <cell r="A356" t="str">
            <v>GARZONES II</v>
          </cell>
          <cell r="C356">
            <v>39821</v>
          </cell>
          <cell r="D356">
            <v>3</v>
          </cell>
          <cell r="G356" t="str">
            <v>P</v>
          </cell>
          <cell r="H356">
            <v>93500</v>
          </cell>
        </row>
        <row r="357">
          <cell r="A357" t="str">
            <v>GARZONES II</v>
          </cell>
          <cell r="C357">
            <v>39822</v>
          </cell>
          <cell r="D357">
            <v>3</v>
          </cell>
          <cell r="G357" t="str">
            <v>P</v>
          </cell>
          <cell r="H357">
            <v>83500</v>
          </cell>
        </row>
        <row r="358">
          <cell r="A358" t="str">
            <v>GARZONES II</v>
          </cell>
          <cell r="C358">
            <v>39823</v>
          </cell>
          <cell r="D358">
            <v>3</v>
          </cell>
          <cell r="G358" t="str">
            <v>P</v>
          </cell>
          <cell r="H358">
            <v>46200</v>
          </cell>
        </row>
        <row r="359">
          <cell r="A359" t="str">
            <v>GARZONES II</v>
          </cell>
          <cell r="C359">
            <v>39824</v>
          </cell>
          <cell r="D359">
            <v>3</v>
          </cell>
          <cell r="G359" t="str">
            <v>P</v>
          </cell>
          <cell r="H359">
            <v>34800</v>
          </cell>
        </row>
        <row r="360">
          <cell r="A360" t="str">
            <v>GARZONES II</v>
          </cell>
          <cell r="C360">
            <v>39825</v>
          </cell>
          <cell r="D360">
            <v>3</v>
          </cell>
          <cell r="G360" t="str">
            <v>P</v>
          </cell>
          <cell r="H360">
            <v>76500</v>
          </cell>
        </row>
        <row r="361">
          <cell r="A361" t="str">
            <v>GARZONES II</v>
          </cell>
          <cell r="C361">
            <v>39826</v>
          </cell>
          <cell r="D361">
            <v>3</v>
          </cell>
          <cell r="G361" t="str">
            <v>P</v>
          </cell>
          <cell r="H361">
            <v>132000</v>
          </cell>
        </row>
        <row r="362">
          <cell r="A362" t="str">
            <v>GARZONES II</v>
          </cell>
          <cell r="C362">
            <v>39827</v>
          </cell>
          <cell r="D362">
            <v>3</v>
          </cell>
          <cell r="G362" t="str">
            <v>P</v>
          </cell>
          <cell r="H362">
            <v>50500</v>
          </cell>
        </row>
        <row r="363">
          <cell r="A363" t="str">
            <v>GARZONES II</v>
          </cell>
          <cell r="C363">
            <v>39828</v>
          </cell>
          <cell r="D363">
            <v>3</v>
          </cell>
          <cell r="G363" t="str">
            <v>P</v>
          </cell>
          <cell r="H363">
            <v>70500</v>
          </cell>
        </row>
        <row r="364">
          <cell r="A364" t="str">
            <v>GARZONES II</v>
          </cell>
          <cell r="C364">
            <v>39829</v>
          </cell>
          <cell r="D364">
            <v>3</v>
          </cell>
          <cell r="G364" t="str">
            <v>P</v>
          </cell>
          <cell r="H364">
            <v>86800</v>
          </cell>
        </row>
        <row r="365">
          <cell r="A365" t="str">
            <v>GARZONES II</v>
          </cell>
          <cell r="C365">
            <v>39830</v>
          </cell>
          <cell r="D365">
            <v>3</v>
          </cell>
          <cell r="G365" t="str">
            <v>P</v>
          </cell>
          <cell r="H365">
            <v>49200</v>
          </cell>
        </row>
        <row r="366">
          <cell r="A366" t="str">
            <v>GARZONES II</v>
          </cell>
          <cell r="C366">
            <v>39831</v>
          </cell>
          <cell r="D366">
            <v>3</v>
          </cell>
          <cell r="G366" t="str">
            <v>P</v>
          </cell>
          <cell r="H366">
            <v>36800</v>
          </cell>
        </row>
        <row r="367">
          <cell r="A367" t="str">
            <v>GARZONES II</v>
          </cell>
          <cell r="C367">
            <v>39832</v>
          </cell>
          <cell r="D367">
            <v>3</v>
          </cell>
          <cell r="G367" t="str">
            <v>P</v>
          </cell>
          <cell r="H367">
            <v>70600</v>
          </cell>
        </row>
        <row r="368">
          <cell r="A368" t="str">
            <v>GARZONES II</v>
          </cell>
          <cell r="C368">
            <v>39833</v>
          </cell>
          <cell r="D368">
            <v>3</v>
          </cell>
          <cell r="G368" t="str">
            <v>P</v>
          </cell>
          <cell r="H368">
            <v>52800</v>
          </cell>
        </row>
        <row r="369">
          <cell r="A369" t="str">
            <v>GARZONES II</v>
          </cell>
          <cell r="C369">
            <v>39834</v>
          </cell>
          <cell r="D369">
            <v>3</v>
          </cell>
          <cell r="G369" t="str">
            <v>P</v>
          </cell>
          <cell r="H369">
            <v>63200</v>
          </cell>
        </row>
        <row r="370">
          <cell r="A370" t="str">
            <v>GARZONES II</v>
          </cell>
          <cell r="C370">
            <v>39835</v>
          </cell>
          <cell r="D370">
            <v>3</v>
          </cell>
          <cell r="G370" t="str">
            <v>P</v>
          </cell>
          <cell r="H370">
            <v>54400</v>
          </cell>
        </row>
        <row r="371">
          <cell r="A371" t="str">
            <v>GARZONES II</v>
          </cell>
          <cell r="C371">
            <v>39836</v>
          </cell>
          <cell r="D371">
            <v>3</v>
          </cell>
          <cell r="G371" t="str">
            <v>P</v>
          </cell>
          <cell r="H371">
            <v>64900</v>
          </cell>
        </row>
        <row r="372">
          <cell r="A372" t="str">
            <v>GARZONES II</v>
          </cell>
          <cell r="C372">
            <v>39837</v>
          </cell>
          <cell r="D372">
            <v>3</v>
          </cell>
          <cell r="G372" t="str">
            <v>P</v>
          </cell>
          <cell r="H372">
            <v>70600</v>
          </cell>
        </row>
        <row r="373">
          <cell r="A373" t="str">
            <v>GARZONES II</v>
          </cell>
          <cell r="C373">
            <v>39838</v>
          </cell>
          <cell r="D373">
            <v>3</v>
          </cell>
          <cell r="G373" t="str">
            <v>P</v>
          </cell>
          <cell r="H373">
            <v>27200</v>
          </cell>
        </row>
        <row r="374">
          <cell r="A374" t="str">
            <v>GARZONES II</v>
          </cell>
          <cell r="C374">
            <v>39839</v>
          </cell>
          <cell r="D374">
            <v>3</v>
          </cell>
          <cell r="G374" t="str">
            <v>P</v>
          </cell>
          <cell r="H374">
            <v>67600</v>
          </cell>
        </row>
        <row r="375">
          <cell r="A375" t="str">
            <v>GARZONES II</v>
          </cell>
          <cell r="C375">
            <v>39840</v>
          </cell>
          <cell r="D375">
            <v>3</v>
          </cell>
          <cell r="G375" t="str">
            <v>P</v>
          </cell>
          <cell r="H375">
            <v>128200</v>
          </cell>
        </row>
        <row r="376">
          <cell r="A376" t="str">
            <v>GARZONES II</v>
          </cell>
          <cell r="C376">
            <v>39841</v>
          </cell>
          <cell r="D376">
            <v>3</v>
          </cell>
          <cell r="G376" t="str">
            <v>P</v>
          </cell>
          <cell r="H376">
            <v>96800</v>
          </cell>
        </row>
        <row r="377">
          <cell r="A377" t="str">
            <v>GARZONES II</v>
          </cell>
          <cell r="C377">
            <v>39842</v>
          </cell>
          <cell r="D377">
            <v>3</v>
          </cell>
          <cell r="G377" t="str">
            <v>P</v>
          </cell>
          <cell r="H377">
            <v>58800</v>
          </cell>
        </row>
        <row r="378">
          <cell r="A378" t="str">
            <v>GARZONES II</v>
          </cell>
          <cell r="C378">
            <v>39843</v>
          </cell>
          <cell r="D378">
            <v>3</v>
          </cell>
          <cell r="G378" t="str">
            <v>P</v>
          </cell>
          <cell r="H378">
            <v>118200</v>
          </cell>
        </row>
        <row r="379">
          <cell r="A379" t="str">
            <v>GARZONES II</v>
          </cell>
          <cell r="C379">
            <v>39844</v>
          </cell>
          <cell r="D379">
            <v>3</v>
          </cell>
          <cell r="G379" t="str">
            <v>P</v>
          </cell>
          <cell r="H379">
            <v>57500</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183-LAB-01-0260"/>
      <sheetName val="Recipiente"/>
      <sheetName val="Guia rec."/>
      <sheetName val="MEZCLAS"/>
      <sheetName val="Módulo1"/>
      <sheetName val="Módulo11"/>
      <sheetName val="LIMITE"/>
      <sheetName val="Hoja1"/>
      <sheetName val="Guia_rec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
      <sheetName val="MEZCLAS"/>
      <sheetName val="Módulo1"/>
      <sheetName val="Módulo11"/>
      <sheetName val="#¡REF"/>
      <sheetName val="SEP-16"/>
      <sheetName val="Base Muestras"/>
      <sheetName val="#REF"/>
      <sheetName val="Datos"/>
    </sheetNames>
    <definedNames>
      <definedName name="Clasificacion"/>
    </defined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Varios/2019-10-07%20C&#225;lculos%20incumplimiento%20fondeo%20Ambiental.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AM389"/>
  <sheetViews>
    <sheetView showGridLines="0" tabSelected="1" topLeftCell="A36" zoomScale="55" zoomScaleNormal="55" zoomScaleSheetLayoutView="70" zoomScalePageLayoutView="95" workbookViewId="0">
      <selection activeCell="K40" sqref="K40:L40"/>
    </sheetView>
  </sheetViews>
  <sheetFormatPr baseColWidth="10" defaultColWidth="10.7109375" defaultRowHeight="12.75" x14ac:dyDescent="0.2"/>
  <cols>
    <col min="1" max="1" width="2.42578125" style="1" customWidth="1"/>
    <col min="2" max="2" width="8.42578125" style="1" customWidth="1"/>
    <col min="3" max="3" width="10.5703125" style="1" customWidth="1"/>
    <col min="4" max="4" width="11.42578125" style="1" customWidth="1"/>
    <col min="5" max="5" width="13.42578125" style="1" customWidth="1"/>
    <col min="6" max="6" width="15" style="1" customWidth="1"/>
    <col min="7" max="7" width="14" style="1" customWidth="1"/>
    <col min="8" max="8" width="11.5703125" style="1" customWidth="1"/>
    <col min="9" max="9" width="23.42578125" style="25" customWidth="1"/>
    <col min="10" max="10" width="14.28515625" style="1" customWidth="1"/>
    <col min="11" max="11" width="12.42578125" style="1" customWidth="1"/>
    <col min="12" max="12" width="18.42578125" style="1" customWidth="1"/>
    <col min="13" max="13" width="7.42578125" style="1" customWidth="1"/>
    <col min="14" max="14" width="8.7109375" style="1" customWidth="1"/>
    <col min="15" max="15" width="15" style="1" customWidth="1"/>
    <col min="16" max="16" width="15.7109375" style="26" customWidth="1"/>
    <col min="17" max="17" width="18.5703125" style="26" customWidth="1"/>
    <col min="18" max="18" width="22.42578125" style="1" customWidth="1"/>
    <col min="19" max="19" width="8.42578125" style="1" customWidth="1"/>
    <col min="20" max="20" width="19.5703125" style="1" customWidth="1"/>
    <col min="21" max="21" width="10.7109375" style="1"/>
    <col min="22" max="22" width="11.42578125" style="1" bestFit="1" customWidth="1"/>
    <col min="23" max="23" width="10.7109375" style="1"/>
    <col min="24" max="24" width="11.42578125" style="1" bestFit="1" customWidth="1"/>
    <col min="25" max="26" width="12" style="1" bestFit="1" customWidth="1"/>
    <col min="27" max="27" width="13.42578125" style="1" bestFit="1" customWidth="1"/>
    <col min="28" max="16384" width="10.7109375" style="1"/>
  </cols>
  <sheetData>
    <row r="2" spans="2:20" ht="30" customHeight="1" x14ac:dyDescent="0.2">
      <c r="B2" s="554"/>
      <c r="C2" s="554"/>
      <c r="D2" s="554"/>
      <c r="E2" s="554"/>
      <c r="F2" s="396" t="s">
        <v>350</v>
      </c>
      <c r="G2" s="396"/>
      <c r="H2" s="396"/>
      <c r="I2" s="396"/>
      <c r="J2" s="396"/>
      <c r="K2" s="396"/>
      <c r="L2" s="396"/>
      <c r="M2" s="396"/>
      <c r="N2" s="396"/>
      <c r="O2" s="396"/>
      <c r="P2" s="396"/>
      <c r="Q2" s="396" t="s">
        <v>0</v>
      </c>
      <c r="R2" s="396"/>
      <c r="S2" s="554"/>
      <c r="T2" s="554"/>
    </row>
    <row r="3" spans="2:20" ht="30" customHeight="1" x14ac:dyDescent="0.2">
      <c r="B3" s="554"/>
      <c r="C3" s="554"/>
      <c r="D3" s="554"/>
      <c r="E3" s="554"/>
      <c r="F3" s="396" t="s">
        <v>351</v>
      </c>
      <c r="G3" s="396"/>
      <c r="H3" s="554" t="s">
        <v>1</v>
      </c>
      <c r="I3" s="554"/>
      <c r="J3" s="554"/>
      <c r="K3" s="554"/>
      <c r="L3" s="554"/>
      <c r="M3" s="554"/>
      <c r="N3" s="554"/>
      <c r="O3" s="554"/>
      <c r="P3" s="554"/>
      <c r="Q3" s="396" t="s">
        <v>2</v>
      </c>
      <c r="R3" s="396"/>
      <c r="S3" s="705"/>
      <c r="T3" s="705"/>
    </row>
    <row r="4" spans="2:20" ht="30" customHeight="1" x14ac:dyDescent="0.2">
      <c r="B4" s="554"/>
      <c r="C4" s="554"/>
      <c r="D4" s="554"/>
      <c r="E4" s="554"/>
      <c r="F4" s="396" t="s">
        <v>352</v>
      </c>
      <c r="G4" s="396"/>
      <c r="H4" s="554" t="s">
        <v>3</v>
      </c>
      <c r="I4" s="554"/>
      <c r="J4" s="554"/>
      <c r="K4" s="554"/>
      <c r="L4" s="554"/>
      <c r="M4" s="554"/>
      <c r="N4" s="554"/>
      <c r="O4" s="554"/>
      <c r="P4" s="554"/>
      <c r="Q4" s="396" t="s">
        <v>4</v>
      </c>
      <c r="R4" s="396"/>
      <c r="S4" s="701" t="s">
        <v>1164</v>
      </c>
      <c r="T4" s="701"/>
    </row>
    <row r="5" spans="2:20" ht="14.25" x14ac:dyDescent="0.2">
      <c r="B5" s="702"/>
      <c r="C5" s="702"/>
      <c r="D5" s="702"/>
      <c r="E5" s="702"/>
      <c r="F5" s="702"/>
      <c r="G5" s="702"/>
      <c r="H5" s="702"/>
      <c r="I5" s="702"/>
      <c r="J5" s="702"/>
      <c r="K5" s="702"/>
      <c r="L5" s="702"/>
      <c r="M5" s="702"/>
      <c r="N5" s="702"/>
      <c r="O5" s="702"/>
      <c r="P5" s="702"/>
      <c r="Q5" s="702"/>
      <c r="R5" s="702"/>
      <c r="S5" s="702"/>
      <c r="T5" s="702"/>
    </row>
    <row r="6" spans="2:20" ht="22.5" customHeight="1" x14ac:dyDescent="0.2">
      <c r="B6" s="703" t="s">
        <v>5</v>
      </c>
      <c r="C6" s="703"/>
      <c r="D6" s="703"/>
      <c r="E6" s="703"/>
      <c r="F6" s="703"/>
      <c r="G6" s="703"/>
      <c r="H6" s="703"/>
      <c r="I6" s="703"/>
      <c r="J6" s="703"/>
      <c r="K6" s="703"/>
      <c r="L6" s="703"/>
      <c r="M6" s="703"/>
      <c r="N6" s="703"/>
      <c r="O6" s="703"/>
      <c r="P6" s="703"/>
      <c r="Q6" s="703"/>
      <c r="R6" s="703"/>
      <c r="S6" s="703"/>
      <c r="T6" s="703"/>
    </row>
    <row r="7" spans="2:20" ht="14.25" x14ac:dyDescent="0.2">
      <c r="B7" s="441"/>
      <c r="C7" s="441"/>
      <c r="D7" s="441"/>
      <c r="E7" s="441"/>
      <c r="F7" s="441"/>
      <c r="G7" s="441"/>
      <c r="H7" s="441"/>
      <c r="I7" s="441"/>
      <c r="J7" s="441"/>
      <c r="K7" s="441"/>
      <c r="L7" s="441"/>
      <c r="M7" s="441"/>
      <c r="N7" s="441"/>
      <c r="O7" s="441"/>
      <c r="P7" s="441"/>
      <c r="Q7" s="441"/>
      <c r="R7" s="441"/>
      <c r="S7" s="441"/>
      <c r="T7" s="441"/>
    </row>
    <row r="8" spans="2:20" ht="22.5" customHeight="1" x14ac:dyDescent="0.2">
      <c r="B8" s="704" t="s">
        <v>6</v>
      </c>
      <c r="C8" s="704"/>
      <c r="D8" s="704"/>
      <c r="E8" s="704"/>
      <c r="F8" s="704"/>
      <c r="G8" s="704"/>
      <c r="H8" s="704"/>
      <c r="I8" s="704"/>
      <c r="J8" s="704"/>
      <c r="K8" s="704"/>
      <c r="L8" s="704"/>
      <c r="M8" s="704"/>
      <c r="N8" s="704"/>
      <c r="O8" s="704"/>
      <c r="P8" s="704"/>
      <c r="Q8" s="704"/>
      <c r="R8" s="704"/>
      <c r="S8" s="704"/>
      <c r="T8" s="704"/>
    </row>
    <row r="9" spans="2:20" ht="22.5" customHeight="1" x14ac:dyDescent="0.2">
      <c r="B9" s="706" t="s">
        <v>7</v>
      </c>
      <c r="C9" s="707"/>
      <c r="D9" s="707"/>
      <c r="E9" s="707"/>
      <c r="F9" s="707"/>
      <c r="G9" s="707"/>
      <c r="H9" s="707"/>
      <c r="I9" s="707"/>
      <c r="J9" s="707"/>
      <c r="K9" s="707"/>
      <c r="L9" s="707"/>
      <c r="M9" s="707"/>
      <c r="N9" s="707"/>
      <c r="O9" s="707"/>
      <c r="P9" s="707"/>
      <c r="Q9" s="707"/>
      <c r="R9" s="707"/>
      <c r="S9" s="707"/>
      <c r="T9" s="708"/>
    </row>
    <row r="10" spans="2:20" ht="22.5" customHeight="1" x14ac:dyDescent="0.2">
      <c r="B10" s="681" t="s">
        <v>8</v>
      </c>
      <c r="C10" s="681"/>
      <c r="D10" s="681"/>
      <c r="E10" s="681"/>
      <c r="F10" s="431" t="s">
        <v>9</v>
      </c>
      <c r="G10" s="432"/>
      <c r="H10" s="432"/>
      <c r="I10" s="433"/>
      <c r="J10" s="712" t="s">
        <v>10</v>
      </c>
      <c r="K10" s="713"/>
      <c r="L10" s="713"/>
      <c r="M10" s="713"/>
      <c r="N10" s="714"/>
      <c r="O10" s="431" t="s">
        <v>11</v>
      </c>
      <c r="P10" s="432"/>
      <c r="Q10" s="433"/>
      <c r="R10" s="483" t="s">
        <v>12</v>
      </c>
      <c r="S10" s="483"/>
      <c r="T10" s="483"/>
    </row>
    <row r="11" spans="2:20" ht="22.5" customHeight="1" x14ac:dyDescent="0.2">
      <c r="B11" s="681"/>
      <c r="C11" s="681"/>
      <c r="D11" s="681"/>
      <c r="E11" s="681"/>
      <c r="F11" s="709"/>
      <c r="G11" s="710"/>
      <c r="H11" s="710"/>
      <c r="I11" s="711"/>
      <c r="J11" s="715"/>
      <c r="K11" s="716"/>
      <c r="L11" s="716"/>
      <c r="M11" s="716"/>
      <c r="N11" s="717"/>
      <c r="O11" s="709"/>
      <c r="P11" s="710"/>
      <c r="Q11" s="711"/>
      <c r="R11" s="483"/>
      <c r="S11" s="483"/>
      <c r="T11" s="483"/>
    </row>
    <row r="12" spans="2:20" ht="168" customHeight="1" x14ac:dyDescent="0.2">
      <c r="B12" s="671" t="s">
        <v>13</v>
      </c>
      <c r="C12" s="672"/>
      <c r="D12" s="672"/>
      <c r="E12" s="673"/>
      <c r="F12" s="645" t="s">
        <v>433</v>
      </c>
      <c r="G12" s="646"/>
      <c r="H12" s="646"/>
      <c r="I12" s="647"/>
      <c r="J12" s="665" t="s">
        <v>434</v>
      </c>
      <c r="K12" s="666"/>
      <c r="L12" s="666"/>
      <c r="M12" s="666"/>
      <c r="N12" s="667"/>
      <c r="O12" s="645" t="s">
        <v>436</v>
      </c>
      <c r="P12" s="646"/>
      <c r="Q12" s="647"/>
      <c r="R12" s="682" t="s">
        <v>482</v>
      </c>
      <c r="S12" s="683"/>
      <c r="T12" s="684"/>
    </row>
    <row r="13" spans="2:20" ht="168" customHeight="1" x14ac:dyDescent="0.2">
      <c r="B13" s="677"/>
      <c r="C13" s="678"/>
      <c r="D13" s="678"/>
      <c r="E13" s="679"/>
      <c r="F13" s="668"/>
      <c r="G13" s="669"/>
      <c r="H13" s="669"/>
      <c r="I13" s="670"/>
      <c r="J13" s="665" t="s">
        <v>435</v>
      </c>
      <c r="K13" s="666"/>
      <c r="L13" s="666"/>
      <c r="M13" s="666"/>
      <c r="N13" s="667"/>
      <c r="O13" s="668"/>
      <c r="P13" s="669"/>
      <c r="Q13" s="670"/>
      <c r="R13" s="685"/>
      <c r="S13" s="686"/>
      <c r="T13" s="687"/>
    </row>
    <row r="14" spans="2:20" ht="409.6" customHeight="1" x14ac:dyDescent="0.2">
      <c r="B14" s="671" t="s">
        <v>14</v>
      </c>
      <c r="C14" s="672"/>
      <c r="D14" s="672"/>
      <c r="E14" s="673"/>
      <c r="F14" s="645" t="s">
        <v>353</v>
      </c>
      <c r="G14" s="646"/>
      <c r="H14" s="646"/>
      <c r="I14" s="647"/>
      <c r="J14" s="645" t="s">
        <v>432</v>
      </c>
      <c r="K14" s="646"/>
      <c r="L14" s="646"/>
      <c r="M14" s="646"/>
      <c r="N14" s="647"/>
      <c r="O14" s="645" t="s">
        <v>437</v>
      </c>
      <c r="P14" s="646"/>
      <c r="Q14" s="647"/>
      <c r="R14" s="682" t="s">
        <v>483</v>
      </c>
      <c r="S14" s="683"/>
      <c r="T14" s="684"/>
    </row>
    <row r="15" spans="2:20" ht="241.9" customHeight="1" x14ac:dyDescent="0.2">
      <c r="B15" s="674"/>
      <c r="C15" s="675"/>
      <c r="D15" s="675"/>
      <c r="E15" s="676"/>
      <c r="F15" s="648"/>
      <c r="G15" s="649"/>
      <c r="H15" s="649"/>
      <c r="I15" s="650"/>
      <c r="J15" s="648"/>
      <c r="K15" s="649"/>
      <c r="L15" s="649"/>
      <c r="M15" s="649"/>
      <c r="N15" s="650"/>
      <c r="O15" s="648"/>
      <c r="P15" s="649"/>
      <c r="Q15" s="650"/>
      <c r="R15" s="698"/>
      <c r="S15" s="699"/>
      <c r="T15" s="700"/>
    </row>
    <row r="16" spans="2:20" ht="409.6" customHeight="1" x14ac:dyDescent="0.2">
      <c r="B16" s="671" t="s">
        <v>15</v>
      </c>
      <c r="C16" s="672"/>
      <c r="D16" s="672"/>
      <c r="E16" s="673"/>
      <c r="F16" s="645" t="s">
        <v>451</v>
      </c>
      <c r="G16" s="646"/>
      <c r="H16" s="646"/>
      <c r="I16" s="647"/>
      <c r="J16" s="645" t="s">
        <v>116</v>
      </c>
      <c r="K16" s="646"/>
      <c r="L16" s="646"/>
      <c r="M16" s="646"/>
      <c r="N16" s="647"/>
      <c r="O16" s="645" t="s">
        <v>431</v>
      </c>
      <c r="P16" s="646"/>
      <c r="Q16" s="647"/>
      <c r="R16" s="522" t="s">
        <v>484</v>
      </c>
      <c r="S16" s="523"/>
      <c r="T16" s="524"/>
    </row>
    <row r="17" spans="2:20" ht="409.6" customHeight="1" x14ac:dyDescent="0.2">
      <c r="B17" s="674"/>
      <c r="C17" s="675"/>
      <c r="D17" s="675"/>
      <c r="E17" s="676"/>
      <c r="F17" s="648"/>
      <c r="G17" s="649"/>
      <c r="H17" s="649"/>
      <c r="I17" s="650"/>
      <c r="J17" s="648"/>
      <c r="K17" s="649"/>
      <c r="L17" s="649"/>
      <c r="M17" s="649"/>
      <c r="N17" s="650"/>
      <c r="O17" s="648"/>
      <c r="P17" s="649"/>
      <c r="Q17" s="650"/>
      <c r="R17" s="525"/>
      <c r="S17" s="526"/>
      <c r="T17" s="527"/>
    </row>
    <row r="18" spans="2:20" ht="30.6" customHeight="1" x14ac:dyDescent="0.2">
      <c r="B18" s="677"/>
      <c r="C18" s="678"/>
      <c r="D18" s="678"/>
      <c r="E18" s="679"/>
      <c r="F18" s="668"/>
      <c r="G18" s="669"/>
      <c r="H18" s="669"/>
      <c r="I18" s="670"/>
      <c r="J18" s="668"/>
      <c r="K18" s="669"/>
      <c r="L18" s="669"/>
      <c r="M18" s="669"/>
      <c r="N18" s="670"/>
      <c r="O18" s="668"/>
      <c r="P18" s="669"/>
      <c r="Q18" s="670"/>
      <c r="R18" s="528"/>
      <c r="S18" s="529"/>
      <c r="T18" s="530"/>
    </row>
    <row r="19" spans="2:20" ht="409.6" customHeight="1" x14ac:dyDescent="0.2">
      <c r="B19" s="671" t="s">
        <v>16</v>
      </c>
      <c r="C19" s="672"/>
      <c r="D19" s="672"/>
      <c r="E19" s="673"/>
      <c r="F19" s="645" t="s">
        <v>430</v>
      </c>
      <c r="G19" s="646"/>
      <c r="H19" s="646"/>
      <c r="I19" s="647"/>
      <c r="J19" s="645" t="s">
        <v>428</v>
      </c>
      <c r="K19" s="646"/>
      <c r="L19" s="646"/>
      <c r="M19" s="646"/>
      <c r="N19" s="647"/>
      <c r="O19" s="522" t="s">
        <v>429</v>
      </c>
      <c r="P19" s="523"/>
      <c r="Q19" s="524"/>
      <c r="R19" s="688"/>
      <c r="S19" s="689"/>
      <c r="T19" s="690"/>
    </row>
    <row r="20" spans="2:20" ht="409.6" customHeight="1" x14ac:dyDescent="0.2">
      <c r="B20" s="674"/>
      <c r="C20" s="675"/>
      <c r="D20" s="675"/>
      <c r="E20" s="676"/>
      <c r="F20" s="648"/>
      <c r="G20" s="649"/>
      <c r="H20" s="649"/>
      <c r="I20" s="650"/>
      <c r="J20" s="648"/>
      <c r="K20" s="649"/>
      <c r="L20" s="649"/>
      <c r="M20" s="649"/>
      <c r="N20" s="650"/>
      <c r="O20" s="525"/>
      <c r="P20" s="526"/>
      <c r="Q20" s="527"/>
      <c r="R20" s="691"/>
      <c r="S20" s="692"/>
      <c r="T20" s="693"/>
    </row>
    <row r="21" spans="2:20" ht="409.6" customHeight="1" x14ac:dyDescent="0.2">
      <c r="B21" s="674"/>
      <c r="C21" s="675"/>
      <c r="D21" s="675"/>
      <c r="E21" s="676"/>
      <c r="F21" s="648"/>
      <c r="G21" s="649"/>
      <c r="H21" s="649"/>
      <c r="I21" s="650"/>
      <c r="J21" s="648"/>
      <c r="K21" s="649"/>
      <c r="L21" s="649"/>
      <c r="M21" s="649"/>
      <c r="N21" s="650"/>
      <c r="O21" s="525"/>
      <c r="P21" s="526"/>
      <c r="Q21" s="527"/>
      <c r="R21" s="691"/>
      <c r="S21" s="692"/>
      <c r="T21" s="693"/>
    </row>
    <row r="22" spans="2:20" ht="200.45" customHeight="1" x14ac:dyDescent="0.2">
      <c r="B22" s="677"/>
      <c r="C22" s="678"/>
      <c r="D22" s="678"/>
      <c r="E22" s="679"/>
      <c r="F22" s="668"/>
      <c r="G22" s="669"/>
      <c r="H22" s="669"/>
      <c r="I22" s="670"/>
      <c r="J22" s="668"/>
      <c r="K22" s="669"/>
      <c r="L22" s="669"/>
      <c r="M22" s="669"/>
      <c r="N22" s="670"/>
      <c r="O22" s="528"/>
      <c r="P22" s="529"/>
      <c r="Q22" s="530"/>
      <c r="R22" s="694"/>
      <c r="S22" s="695"/>
      <c r="T22" s="696"/>
    </row>
    <row r="23" spans="2:20" ht="107.45" customHeight="1" x14ac:dyDescent="0.2">
      <c r="B23" s="671" t="s">
        <v>17</v>
      </c>
      <c r="C23" s="672"/>
      <c r="D23" s="672"/>
      <c r="E23" s="673"/>
      <c r="F23" s="645" t="s">
        <v>438</v>
      </c>
      <c r="G23" s="646"/>
      <c r="H23" s="646"/>
      <c r="I23" s="647"/>
      <c r="J23" s="665" t="s">
        <v>18</v>
      </c>
      <c r="K23" s="666"/>
      <c r="L23" s="666"/>
      <c r="M23" s="666"/>
      <c r="N23" s="667"/>
      <c r="O23" s="645" t="s">
        <v>440</v>
      </c>
      <c r="P23" s="646"/>
      <c r="Q23" s="647"/>
      <c r="R23" s="645" t="s">
        <v>441</v>
      </c>
      <c r="S23" s="646"/>
      <c r="T23" s="647"/>
    </row>
    <row r="24" spans="2:20" ht="409.6" customHeight="1" x14ac:dyDescent="0.2">
      <c r="B24" s="674"/>
      <c r="C24" s="675"/>
      <c r="D24" s="675"/>
      <c r="E24" s="676"/>
      <c r="F24" s="648"/>
      <c r="G24" s="649"/>
      <c r="H24" s="649"/>
      <c r="I24" s="650"/>
      <c r="J24" s="645" t="s">
        <v>439</v>
      </c>
      <c r="K24" s="646"/>
      <c r="L24" s="646"/>
      <c r="M24" s="646"/>
      <c r="N24" s="647"/>
      <c r="O24" s="648"/>
      <c r="P24" s="649"/>
      <c r="Q24" s="650"/>
      <c r="R24" s="648"/>
      <c r="S24" s="649"/>
      <c r="T24" s="650"/>
    </row>
    <row r="25" spans="2:20" ht="409.6" customHeight="1" x14ac:dyDescent="0.2">
      <c r="B25" s="674"/>
      <c r="C25" s="675"/>
      <c r="D25" s="675"/>
      <c r="E25" s="676"/>
      <c r="F25" s="648"/>
      <c r="G25" s="649"/>
      <c r="H25" s="649"/>
      <c r="I25" s="650"/>
      <c r="J25" s="648"/>
      <c r="K25" s="649"/>
      <c r="L25" s="649"/>
      <c r="M25" s="649"/>
      <c r="N25" s="650"/>
      <c r="O25" s="648"/>
      <c r="P25" s="649"/>
      <c r="Q25" s="650"/>
      <c r="R25" s="648"/>
      <c r="S25" s="649"/>
      <c r="T25" s="650"/>
    </row>
    <row r="26" spans="2:20" ht="409.6" customHeight="1" x14ac:dyDescent="0.2">
      <c r="B26" s="674"/>
      <c r="C26" s="675"/>
      <c r="D26" s="675"/>
      <c r="E26" s="676"/>
      <c r="F26" s="648"/>
      <c r="G26" s="649"/>
      <c r="H26" s="649"/>
      <c r="I26" s="650"/>
      <c r="J26" s="648"/>
      <c r="K26" s="649"/>
      <c r="L26" s="649"/>
      <c r="M26" s="649"/>
      <c r="N26" s="650"/>
      <c r="O26" s="648"/>
      <c r="P26" s="649"/>
      <c r="Q26" s="650"/>
      <c r="R26" s="648"/>
      <c r="S26" s="649"/>
      <c r="T26" s="650"/>
    </row>
    <row r="27" spans="2:20" ht="144" customHeight="1" x14ac:dyDescent="0.2">
      <c r="B27" s="677"/>
      <c r="C27" s="678"/>
      <c r="D27" s="678"/>
      <c r="E27" s="679"/>
      <c r="F27" s="668"/>
      <c r="G27" s="669"/>
      <c r="H27" s="669"/>
      <c r="I27" s="670"/>
      <c r="J27" s="668"/>
      <c r="K27" s="669"/>
      <c r="L27" s="669"/>
      <c r="M27" s="669"/>
      <c r="N27" s="670"/>
      <c r="O27" s="668"/>
      <c r="P27" s="669"/>
      <c r="Q27" s="670"/>
      <c r="R27" s="668"/>
      <c r="S27" s="669"/>
      <c r="T27" s="670"/>
    </row>
    <row r="28" spans="2:20" ht="82.5" customHeight="1" x14ac:dyDescent="0.2">
      <c r="B28" s="396" t="s">
        <v>19</v>
      </c>
      <c r="C28" s="396"/>
      <c r="D28" s="396"/>
      <c r="E28" s="396"/>
      <c r="F28" s="665" t="s">
        <v>442</v>
      </c>
      <c r="G28" s="666"/>
      <c r="H28" s="666"/>
      <c r="I28" s="667"/>
      <c r="J28" s="697" t="s">
        <v>117</v>
      </c>
      <c r="K28" s="697"/>
      <c r="L28" s="697"/>
      <c r="M28" s="697"/>
      <c r="N28" s="697"/>
      <c r="O28" s="665" t="s">
        <v>118</v>
      </c>
      <c r="P28" s="666"/>
      <c r="Q28" s="667"/>
      <c r="R28" s="651"/>
      <c r="S28" s="652"/>
      <c r="T28" s="653"/>
    </row>
    <row r="29" spans="2:20" ht="133.9" customHeight="1" x14ac:dyDescent="0.2">
      <c r="B29" s="396" t="s">
        <v>20</v>
      </c>
      <c r="C29" s="396"/>
      <c r="D29" s="396"/>
      <c r="E29" s="396"/>
      <c r="F29" s="645" t="s">
        <v>444</v>
      </c>
      <c r="G29" s="646"/>
      <c r="H29" s="646"/>
      <c r="I29" s="647"/>
      <c r="J29" s="665" t="s">
        <v>445</v>
      </c>
      <c r="K29" s="666"/>
      <c r="L29" s="666"/>
      <c r="M29" s="666"/>
      <c r="N29" s="667"/>
      <c r="O29" s="665" t="s">
        <v>443</v>
      </c>
      <c r="P29" s="666"/>
      <c r="Q29" s="666"/>
      <c r="R29" s="505" t="s">
        <v>485</v>
      </c>
      <c r="S29" s="652"/>
      <c r="T29" s="653"/>
    </row>
    <row r="30" spans="2:20" ht="237.6" customHeight="1" x14ac:dyDescent="0.2">
      <c r="B30" s="396" t="s">
        <v>21</v>
      </c>
      <c r="C30" s="396"/>
      <c r="D30" s="396"/>
      <c r="E30" s="396"/>
      <c r="F30" s="651"/>
      <c r="G30" s="652"/>
      <c r="H30" s="652"/>
      <c r="I30" s="653"/>
      <c r="J30" s="721"/>
      <c r="K30" s="721"/>
      <c r="L30" s="721"/>
      <c r="M30" s="721"/>
      <c r="N30" s="721"/>
      <c r="O30" s="665" t="s">
        <v>446</v>
      </c>
      <c r="P30" s="666"/>
      <c r="Q30" s="667"/>
      <c r="R30" s="651"/>
      <c r="S30" s="652"/>
      <c r="T30" s="653"/>
    </row>
    <row r="31" spans="2:20" ht="409.6" customHeight="1" x14ac:dyDescent="0.2">
      <c r="B31" s="671" t="s">
        <v>22</v>
      </c>
      <c r="C31" s="672"/>
      <c r="D31" s="672"/>
      <c r="E31" s="673"/>
      <c r="F31" s="645" t="s">
        <v>354</v>
      </c>
      <c r="G31" s="646"/>
      <c r="H31" s="646"/>
      <c r="I31" s="647"/>
      <c r="J31" s="645" t="s">
        <v>447</v>
      </c>
      <c r="K31" s="646"/>
      <c r="L31" s="646"/>
      <c r="M31" s="646"/>
      <c r="N31" s="647"/>
      <c r="O31" s="645" t="s">
        <v>120</v>
      </c>
      <c r="P31" s="646"/>
      <c r="Q31" s="647"/>
      <c r="R31" s="645" t="s">
        <v>119</v>
      </c>
      <c r="S31" s="646"/>
      <c r="T31" s="647"/>
    </row>
    <row r="32" spans="2:20" ht="15" customHeight="1" x14ac:dyDescent="0.2">
      <c r="B32" s="677"/>
      <c r="C32" s="678"/>
      <c r="D32" s="678"/>
      <c r="E32" s="679"/>
      <c r="F32" s="668"/>
      <c r="G32" s="669"/>
      <c r="H32" s="669"/>
      <c r="I32" s="670"/>
      <c r="J32" s="668"/>
      <c r="K32" s="669"/>
      <c r="L32" s="669"/>
      <c r="M32" s="669"/>
      <c r="N32" s="670"/>
      <c r="O32" s="668"/>
      <c r="P32" s="669"/>
      <c r="Q32" s="670"/>
      <c r="R32" s="668"/>
      <c r="S32" s="669"/>
      <c r="T32" s="670"/>
    </row>
    <row r="33" spans="2:20" ht="409.15" customHeight="1" x14ac:dyDescent="0.2">
      <c r="B33" s="671" t="s">
        <v>23</v>
      </c>
      <c r="C33" s="672"/>
      <c r="D33" s="672"/>
      <c r="E33" s="673"/>
      <c r="F33" s="645" t="s">
        <v>448</v>
      </c>
      <c r="G33" s="646"/>
      <c r="H33" s="646"/>
      <c r="I33" s="647"/>
      <c r="J33" s="522" t="s">
        <v>449</v>
      </c>
      <c r="K33" s="523"/>
      <c r="L33" s="523"/>
      <c r="M33" s="523"/>
      <c r="N33" s="524"/>
      <c r="O33" s="522" t="s">
        <v>450</v>
      </c>
      <c r="P33" s="523"/>
      <c r="Q33" s="524"/>
      <c r="R33" s="522"/>
      <c r="S33" s="523"/>
      <c r="T33" s="524"/>
    </row>
    <row r="34" spans="2:20" ht="79.900000000000006" customHeight="1" x14ac:dyDescent="0.2">
      <c r="B34" s="677"/>
      <c r="C34" s="678"/>
      <c r="D34" s="678"/>
      <c r="E34" s="679"/>
      <c r="F34" s="668"/>
      <c r="G34" s="669"/>
      <c r="H34" s="669"/>
      <c r="I34" s="670"/>
      <c r="J34" s="528"/>
      <c r="K34" s="529"/>
      <c r="L34" s="529"/>
      <c r="M34" s="529"/>
      <c r="N34" s="530"/>
      <c r="O34" s="528"/>
      <c r="P34" s="529"/>
      <c r="Q34" s="530"/>
      <c r="R34" s="528"/>
      <c r="S34" s="529"/>
      <c r="T34" s="530"/>
    </row>
    <row r="35" spans="2:20" ht="409.6" customHeight="1" x14ac:dyDescent="0.2">
      <c r="B35" s="396" t="s">
        <v>24</v>
      </c>
      <c r="C35" s="396"/>
      <c r="D35" s="396"/>
      <c r="E35" s="396"/>
      <c r="F35" s="441"/>
      <c r="G35" s="441"/>
      <c r="H35" s="441"/>
      <c r="I35" s="441"/>
      <c r="J35" s="441" t="s">
        <v>121</v>
      </c>
      <c r="K35" s="441"/>
      <c r="L35" s="441"/>
      <c r="M35" s="441"/>
      <c r="N35" s="441"/>
      <c r="O35" s="722" t="s">
        <v>486</v>
      </c>
      <c r="P35" s="722"/>
      <c r="Q35" s="722"/>
      <c r="R35" s="441"/>
      <c r="S35" s="441"/>
      <c r="T35" s="441"/>
    </row>
    <row r="36" spans="2:20" ht="206.45" customHeight="1" x14ac:dyDescent="0.2">
      <c r="B36" s="396"/>
      <c r="C36" s="396"/>
      <c r="D36" s="396"/>
      <c r="E36" s="396"/>
      <c r="F36" s="441"/>
      <c r="G36" s="441"/>
      <c r="H36" s="441"/>
      <c r="I36" s="441"/>
      <c r="J36" s="441"/>
      <c r="K36" s="441"/>
      <c r="L36" s="441"/>
      <c r="M36" s="441"/>
      <c r="N36" s="441"/>
      <c r="O36" s="722"/>
      <c r="P36" s="722"/>
      <c r="Q36" s="722"/>
      <c r="R36" s="441"/>
      <c r="S36" s="441"/>
      <c r="T36" s="441"/>
    </row>
    <row r="37" spans="2:20" ht="30" customHeight="1" x14ac:dyDescent="0.2">
      <c r="B37" s="718" t="s">
        <v>108</v>
      </c>
      <c r="C37" s="719"/>
      <c r="D37" s="719"/>
      <c r="E37" s="719"/>
      <c r="F37" s="719"/>
      <c r="G37" s="719"/>
      <c r="H37" s="719"/>
      <c r="I37" s="719"/>
      <c r="J37" s="719"/>
      <c r="K37" s="719"/>
      <c r="L37" s="719"/>
      <c r="M37" s="719"/>
      <c r="N37" s="719"/>
      <c r="O37" s="719"/>
      <c r="P37" s="719"/>
      <c r="Q37" s="719"/>
      <c r="R37" s="719"/>
      <c r="S37" s="719"/>
      <c r="T37" s="720"/>
    </row>
    <row r="38" spans="2:20" ht="22.5" customHeight="1" x14ac:dyDescent="0.2">
      <c r="B38" s="370" t="s">
        <v>25</v>
      </c>
      <c r="C38" s="371"/>
      <c r="D38" s="371"/>
      <c r="E38" s="371"/>
      <c r="F38" s="371"/>
      <c r="G38" s="371"/>
      <c r="H38" s="372"/>
      <c r="I38" s="370" t="s">
        <v>26</v>
      </c>
      <c r="J38" s="372"/>
      <c r="K38" s="370" t="s">
        <v>4</v>
      </c>
      <c r="L38" s="372"/>
      <c r="M38" s="370" t="s">
        <v>27</v>
      </c>
      <c r="N38" s="371"/>
      <c r="O38" s="371"/>
      <c r="P38" s="371"/>
      <c r="Q38" s="371"/>
      <c r="R38" s="372"/>
      <c r="S38" s="370" t="s">
        <v>4</v>
      </c>
      <c r="T38" s="372"/>
    </row>
    <row r="39" spans="2:20" ht="57" customHeight="1" x14ac:dyDescent="0.2">
      <c r="B39" s="357" t="s">
        <v>1398</v>
      </c>
      <c r="C39" s="358"/>
      <c r="D39" s="358"/>
      <c r="E39" s="358"/>
      <c r="F39" s="358"/>
      <c r="G39" s="358"/>
      <c r="H39" s="359"/>
      <c r="I39" s="723" t="s">
        <v>1399</v>
      </c>
      <c r="J39" s="723"/>
      <c r="K39" s="440">
        <v>44224</v>
      </c>
      <c r="L39" s="440"/>
      <c r="M39" s="441" t="s">
        <v>728</v>
      </c>
      <c r="N39" s="441"/>
      <c r="O39" s="441"/>
      <c r="P39" s="441"/>
      <c r="Q39" s="441"/>
      <c r="R39" s="441"/>
      <c r="S39" s="287"/>
      <c r="T39" s="288"/>
    </row>
    <row r="40" spans="2:20" ht="47.25" customHeight="1" x14ac:dyDescent="0.2">
      <c r="B40" s="357" t="s">
        <v>1400</v>
      </c>
      <c r="C40" s="358"/>
      <c r="D40" s="358"/>
      <c r="E40" s="358"/>
      <c r="F40" s="358"/>
      <c r="G40" s="358"/>
      <c r="H40" s="359"/>
      <c r="I40" s="723" t="s">
        <v>1401</v>
      </c>
      <c r="J40" s="723"/>
      <c r="K40" s="440">
        <v>44228</v>
      </c>
      <c r="L40" s="440"/>
      <c r="M40" s="441" t="s">
        <v>728</v>
      </c>
      <c r="N40" s="441"/>
      <c r="O40" s="441"/>
      <c r="P40" s="441"/>
      <c r="Q40" s="441"/>
      <c r="R40" s="441"/>
      <c r="S40" s="314"/>
      <c r="T40" s="315"/>
    </row>
    <row r="41" spans="2:20" ht="47.25" customHeight="1" x14ac:dyDescent="0.2">
      <c r="B41" s="357" t="s">
        <v>1402</v>
      </c>
      <c r="C41" s="358"/>
      <c r="D41" s="358"/>
      <c r="E41" s="358"/>
      <c r="F41" s="358"/>
      <c r="G41" s="358"/>
      <c r="H41" s="359"/>
      <c r="I41" s="723" t="s">
        <v>1403</v>
      </c>
      <c r="J41" s="723"/>
      <c r="K41" s="440">
        <v>44237</v>
      </c>
      <c r="L41" s="440"/>
      <c r="M41" s="441" t="s">
        <v>728</v>
      </c>
      <c r="N41" s="441"/>
      <c r="O41" s="441"/>
      <c r="P41" s="441"/>
      <c r="Q41" s="441"/>
      <c r="R41" s="441"/>
      <c r="S41" s="338"/>
      <c r="T41" s="337"/>
    </row>
    <row r="42" spans="2:20" ht="14.25" customHeight="1" x14ac:dyDescent="0.2">
      <c r="B42" s="42"/>
      <c r="C42" s="43"/>
      <c r="D42" s="43"/>
      <c r="E42" s="43"/>
      <c r="F42" s="43"/>
      <c r="G42" s="43"/>
      <c r="H42" s="43"/>
      <c r="I42" s="43"/>
      <c r="J42" s="43"/>
      <c r="K42" s="43"/>
      <c r="L42" s="43"/>
      <c r="M42" s="43"/>
      <c r="N42" s="43"/>
      <c r="O42" s="43"/>
      <c r="P42" s="43"/>
      <c r="Q42" s="43"/>
      <c r="R42" s="43"/>
      <c r="S42" s="43"/>
      <c r="T42" s="44"/>
    </row>
    <row r="43" spans="2:20" ht="22.5" customHeight="1" x14ac:dyDescent="0.2">
      <c r="B43" s="704" t="s">
        <v>28</v>
      </c>
      <c r="C43" s="704"/>
      <c r="D43" s="704"/>
      <c r="E43" s="704"/>
      <c r="F43" s="704"/>
      <c r="G43" s="704"/>
      <c r="H43" s="704"/>
      <c r="I43" s="704"/>
      <c r="J43" s="704"/>
      <c r="K43" s="704"/>
      <c r="L43" s="704"/>
      <c r="M43" s="704"/>
      <c r="N43" s="704"/>
      <c r="O43" s="704"/>
      <c r="P43" s="704"/>
      <c r="Q43" s="704"/>
      <c r="R43" s="704"/>
      <c r="S43" s="704"/>
      <c r="T43" s="704"/>
    </row>
    <row r="44" spans="2:20" customFormat="1" ht="25.5" customHeight="1" x14ac:dyDescent="0.25">
      <c r="B44" s="706" t="s">
        <v>123</v>
      </c>
      <c r="C44" s="707"/>
      <c r="D44" s="707"/>
      <c r="E44" s="707"/>
      <c r="F44" s="707"/>
      <c r="G44" s="707"/>
      <c r="H44" s="707"/>
      <c r="I44" s="707"/>
      <c r="J44" s="707"/>
      <c r="K44" s="707"/>
      <c r="L44" s="707"/>
      <c r="M44" s="707"/>
      <c r="N44" s="707"/>
      <c r="O44" s="707"/>
      <c r="P44" s="707"/>
      <c r="Q44" s="707"/>
      <c r="R44" s="707"/>
      <c r="S44" s="707"/>
      <c r="T44" s="708"/>
    </row>
    <row r="45" spans="2:20" customFormat="1" ht="34.5" customHeight="1" x14ac:dyDescent="0.25">
      <c r="B45" s="52" t="s">
        <v>29</v>
      </c>
      <c r="C45" s="431" t="s">
        <v>124</v>
      </c>
      <c r="D45" s="433"/>
      <c r="E45" s="431" t="s">
        <v>355</v>
      </c>
      <c r="F45" s="432"/>
      <c r="G45" s="432"/>
      <c r="H45" s="433"/>
      <c r="I45" s="431" t="s">
        <v>30</v>
      </c>
      <c r="J45" s="432"/>
      <c r="K45" s="432"/>
      <c r="L45" s="432"/>
      <c r="M45" s="432"/>
      <c r="N45" s="432"/>
      <c r="O45" s="432"/>
      <c r="P45" s="432"/>
      <c r="Q45" s="432"/>
      <c r="R45" s="433"/>
      <c r="S45" s="431" t="s">
        <v>31</v>
      </c>
      <c r="T45" s="433"/>
    </row>
    <row r="46" spans="2:20" customFormat="1" ht="48" customHeight="1" x14ac:dyDescent="0.25">
      <c r="B46" s="444" t="s">
        <v>32</v>
      </c>
      <c r="C46" s="444" t="s">
        <v>122</v>
      </c>
      <c r="D46" s="444"/>
      <c r="E46" s="438" t="s">
        <v>356</v>
      </c>
      <c r="F46" s="438"/>
      <c r="G46" s="438"/>
      <c r="H46" s="438"/>
      <c r="I46" s="439" t="s">
        <v>563</v>
      </c>
      <c r="J46" s="439"/>
      <c r="K46" s="439"/>
      <c r="L46" s="439"/>
      <c r="M46" s="439"/>
      <c r="N46" s="439"/>
      <c r="O46" s="439"/>
      <c r="P46" s="439"/>
      <c r="Q46" s="439"/>
      <c r="R46" s="439"/>
      <c r="S46" s="408">
        <v>1</v>
      </c>
      <c r="T46" s="409"/>
    </row>
    <row r="47" spans="2:20" customFormat="1" ht="58.9" customHeight="1" x14ac:dyDescent="0.25">
      <c r="B47" s="444"/>
      <c r="C47" s="444"/>
      <c r="D47" s="444"/>
      <c r="E47" s="438" t="s">
        <v>357</v>
      </c>
      <c r="F47" s="438"/>
      <c r="G47" s="438"/>
      <c r="H47" s="438"/>
      <c r="I47" s="439" t="s">
        <v>564</v>
      </c>
      <c r="J47" s="439"/>
      <c r="K47" s="439"/>
      <c r="L47" s="439"/>
      <c r="M47" s="439"/>
      <c r="N47" s="439"/>
      <c r="O47" s="439"/>
      <c r="P47" s="439"/>
      <c r="Q47" s="439"/>
      <c r="R47" s="439"/>
      <c r="S47" s="408">
        <v>1</v>
      </c>
      <c r="T47" s="409"/>
    </row>
    <row r="48" spans="2:20" customFormat="1" ht="66" customHeight="1" x14ac:dyDescent="0.25">
      <c r="B48" s="444"/>
      <c r="C48" s="444"/>
      <c r="D48" s="444"/>
      <c r="E48" s="438" t="s">
        <v>358</v>
      </c>
      <c r="F48" s="438"/>
      <c r="G48" s="438"/>
      <c r="H48" s="438"/>
      <c r="I48" s="439" t="s">
        <v>412</v>
      </c>
      <c r="J48" s="439"/>
      <c r="K48" s="439"/>
      <c r="L48" s="439"/>
      <c r="M48" s="439"/>
      <c r="N48" s="439"/>
      <c r="O48" s="439"/>
      <c r="P48" s="439"/>
      <c r="Q48" s="439"/>
      <c r="R48" s="439"/>
      <c r="S48" s="408">
        <v>1</v>
      </c>
      <c r="T48" s="409"/>
    </row>
    <row r="49" spans="2:23" s="72" customFormat="1" ht="63.6" customHeight="1" x14ac:dyDescent="0.25">
      <c r="B49" s="444"/>
      <c r="C49" s="444"/>
      <c r="D49" s="444"/>
      <c r="E49" s="438" t="s">
        <v>982</v>
      </c>
      <c r="F49" s="438"/>
      <c r="G49" s="438"/>
      <c r="H49" s="438"/>
      <c r="I49" s="439" t="s">
        <v>565</v>
      </c>
      <c r="J49" s="439"/>
      <c r="K49" s="439"/>
      <c r="L49" s="439"/>
      <c r="M49" s="439"/>
      <c r="N49" s="439"/>
      <c r="O49" s="439"/>
      <c r="P49" s="439"/>
      <c r="Q49" s="439"/>
      <c r="R49" s="439"/>
      <c r="S49" s="408">
        <v>1</v>
      </c>
      <c r="T49" s="409"/>
    </row>
    <row r="50" spans="2:23" customFormat="1" ht="36.6" customHeight="1" x14ac:dyDescent="0.25">
      <c r="B50" s="444"/>
      <c r="C50" s="444"/>
      <c r="D50" s="444"/>
      <c r="E50" s="438" t="s">
        <v>359</v>
      </c>
      <c r="F50" s="438"/>
      <c r="G50" s="438"/>
      <c r="H50" s="438"/>
      <c r="I50" s="439" t="s">
        <v>279</v>
      </c>
      <c r="J50" s="439"/>
      <c r="K50" s="439"/>
      <c r="L50" s="439"/>
      <c r="M50" s="439"/>
      <c r="N50" s="439"/>
      <c r="O50" s="439"/>
      <c r="P50" s="439"/>
      <c r="Q50" s="439"/>
      <c r="R50" s="439"/>
      <c r="S50" s="408">
        <v>1</v>
      </c>
      <c r="T50" s="408"/>
    </row>
    <row r="51" spans="2:23" customFormat="1" ht="73.900000000000006" customHeight="1" x14ac:dyDescent="0.25">
      <c r="B51" s="444"/>
      <c r="C51" s="444"/>
      <c r="D51" s="444"/>
      <c r="E51" s="438" t="s">
        <v>360</v>
      </c>
      <c r="F51" s="438"/>
      <c r="G51" s="438"/>
      <c r="H51" s="438"/>
      <c r="I51" s="439" t="s">
        <v>566</v>
      </c>
      <c r="J51" s="439"/>
      <c r="K51" s="439"/>
      <c r="L51" s="439"/>
      <c r="M51" s="439"/>
      <c r="N51" s="439"/>
      <c r="O51" s="439"/>
      <c r="P51" s="439"/>
      <c r="Q51" s="439"/>
      <c r="R51" s="439"/>
      <c r="S51" s="408">
        <v>1</v>
      </c>
      <c r="T51" s="409"/>
    </row>
    <row r="52" spans="2:23" customFormat="1" ht="76.150000000000006" customHeight="1" x14ac:dyDescent="0.25">
      <c r="B52" s="444"/>
      <c r="C52" s="444"/>
      <c r="D52" s="444"/>
      <c r="E52" s="438" t="s">
        <v>361</v>
      </c>
      <c r="F52" s="438"/>
      <c r="G52" s="438"/>
      <c r="H52" s="438"/>
      <c r="I52" s="439" t="s">
        <v>567</v>
      </c>
      <c r="J52" s="439"/>
      <c r="K52" s="439"/>
      <c r="L52" s="439"/>
      <c r="M52" s="439"/>
      <c r="N52" s="439"/>
      <c r="O52" s="439"/>
      <c r="P52" s="439"/>
      <c r="Q52" s="439"/>
      <c r="R52" s="439"/>
      <c r="S52" s="408">
        <v>1</v>
      </c>
      <c r="T52" s="409"/>
    </row>
    <row r="53" spans="2:23" customFormat="1" ht="101.45" customHeight="1" x14ac:dyDescent="0.25">
      <c r="B53" s="444"/>
      <c r="C53" s="444"/>
      <c r="D53" s="444"/>
      <c r="E53" s="438" t="s">
        <v>362</v>
      </c>
      <c r="F53" s="438"/>
      <c r="G53" s="438"/>
      <c r="H53" s="438"/>
      <c r="I53" s="439" t="s">
        <v>568</v>
      </c>
      <c r="J53" s="439"/>
      <c r="K53" s="439"/>
      <c r="L53" s="439"/>
      <c r="M53" s="439"/>
      <c r="N53" s="439"/>
      <c r="O53" s="439"/>
      <c r="P53" s="439"/>
      <c r="Q53" s="439"/>
      <c r="R53" s="439"/>
      <c r="S53" s="408">
        <v>1</v>
      </c>
      <c r="T53" s="409"/>
    </row>
    <row r="54" spans="2:23" customFormat="1" ht="44.45" customHeight="1" x14ac:dyDescent="0.25">
      <c r="B54" s="444"/>
      <c r="C54" s="444"/>
      <c r="D54" s="444"/>
      <c r="E54" s="438" t="s">
        <v>363</v>
      </c>
      <c r="F54" s="438"/>
      <c r="G54" s="438"/>
      <c r="H54" s="438"/>
      <c r="I54" s="439" t="s">
        <v>109</v>
      </c>
      <c r="J54" s="439"/>
      <c r="K54" s="439"/>
      <c r="L54" s="439"/>
      <c r="M54" s="439"/>
      <c r="N54" s="439"/>
      <c r="O54" s="439"/>
      <c r="P54" s="439"/>
      <c r="Q54" s="439"/>
      <c r="R54" s="439"/>
      <c r="S54" s="408">
        <v>1</v>
      </c>
      <c r="T54" s="408"/>
    </row>
    <row r="55" spans="2:23" customFormat="1" ht="55.9" customHeight="1" x14ac:dyDescent="0.25">
      <c r="B55" s="444"/>
      <c r="C55" s="444"/>
      <c r="D55" s="444"/>
      <c r="E55" s="438" t="s">
        <v>364</v>
      </c>
      <c r="F55" s="438"/>
      <c r="G55" s="438"/>
      <c r="H55" s="438"/>
      <c r="I55" s="439" t="s">
        <v>295</v>
      </c>
      <c r="J55" s="439"/>
      <c r="K55" s="439"/>
      <c r="L55" s="439"/>
      <c r="M55" s="439"/>
      <c r="N55" s="439"/>
      <c r="O55" s="439"/>
      <c r="P55" s="439"/>
      <c r="Q55" s="439"/>
      <c r="R55" s="439"/>
      <c r="S55" s="408">
        <v>1</v>
      </c>
      <c r="T55" s="409"/>
    </row>
    <row r="56" spans="2:23" customFormat="1" ht="79.900000000000006" customHeight="1" x14ac:dyDescent="0.25">
      <c r="B56" s="445"/>
      <c r="C56" s="445"/>
      <c r="D56" s="445"/>
      <c r="E56" s="437" t="s">
        <v>365</v>
      </c>
      <c r="F56" s="437"/>
      <c r="G56" s="437"/>
      <c r="H56" s="437"/>
      <c r="I56" s="724" t="s">
        <v>569</v>
      </c>
      <c r="J56" s="724"/>
      <c r="K56" s="724"/>
      <c r="L56" s="724"/>
      <c r="M56" s="724"/>
      <c r="N56" s="724"/>
      <c r="O56" s="724"/>
      <c r="P56" s="724"/>
      <c r="Q56" s="724"/>
      <c r="R56" s="724"/>
      <c r="S56" s="442">
        <v>1</v>
      </c>
      <c r="T56" s="443"/>
    </row>
    <row r="57" spans="2:23" customFormat="1" ht="80.45" customHeight="1" x14ac:dyDescent="0.25">
      <c r="B57" s="726">
        <v>2.1</v>
      </c>
      <c r="C57" s="444" t="s">
        <v>34</v>
      </c>
      <c r="D57" s="444"/>
      <c r="E57" s="438" t="s">
        <v>356</v>
      </c>
      <c r="F57" s="438"/>
      <c r="G57" s="438"/>
      <c r="H57" s="438"/>
      <c r="I57" s="439" t="s">
        <v>979</v>
      </c>
      <c r="J57" s="439"/>
      <c r="K57" s="439"/>
      <c r="L57" s="439"/>
      <c r="M57" s="439"/>
      <c r="N57" s="439"/>
      <c r="O57" s="439"/>
      <c r="P57" s="439"/>
      <c r="Q57" s="439"/>
      <c r="R57" s="439"/>
      <c r="S57" s="408">
        <v>1</v>
      </c>
      <c r="T57" s="409"/>
    </row>
    <row r="58" spans="2:23" customFormat="1" ht="111" customHeight="1" x14ac:dyDescent="0.25">
      <c r="B58" s="726"/>
      <c r="C58" s="444"/>
      <c r="D58" s="444"/>
      <c r="E58" s="438" t="s">
        <v>570</v>
      </c>
      <c r="F58" s="438"/>
      <c r="G58" s="438"/>
      <c r="H58" s="438"/>
      <c r="I58" s="439" t="s">
        <v>413</v>
      </c>
      <c r="J58" s="439"/>
      <c r="K58" s="439"/>
      <c r="L58" s="439"/>
      <c r="M58" s="439"/>
      <c r="N58" s="439"/>
      <c r="O58" s="439"/>
      <c r="P58" s="439"/>
      <c r="Q58" s="439"/>
      <c r="R58" s="439"/>
      <c r="S58" s="408" t="s">
        <v>571</v>
      </c>
      <c r="T58" s="409"/>
      <c r="W58" s="80"/>
    </row>
    <row r="59" spans="2:23" customFormat="1" ht="106.9" customHeight="1" x14ac:dyDescent="0.25">
      <c r="B59" s="726"/>
      <c r="C59" s="444"/>
      <c r="D59" s="444"/>
      <c r="E59" s="438" t="s">
        <v>366</v>
      </c>
      <c r="F59" s="438"/>
      <c r="G59" s="438"/>
      <c r="H59" s="438"/>
      <c r="I59" s="439" t="s">
        <v>983</v>
      </c>
      <c r="J59" s="439"/>
      <c r="K59" s="439"/>
      <c r="L59" s="439"/>
      <c r="M59" s="439"/>
      <c r="N59" s="439"/>
      <c r="O59" s="439"/>
      <c r="P59" s="439"/>
      <c r="Q59" s="439"/>
      <c r="R59" s="439"/>
      <c r="S59" s="408">
        <v>1</v>
      </c>
      <c r="T59" s="408"/>
    </row>
    <row r="60" spans="2:23" customFormat="1" ht="67.5" customHeight="1" x14ac:dyDescent="0.25">
      <c r="B60" s="726"/>
      <c r="C60" s="444"/>
      <c r="D60" s="444"/>
      <c r="E60" s="438" t="s">
        <v>367</v>
      </c>
      <c r="F60" s="438"/>
      <c r="G60" s="438"/>
      <c r="H60" s="438"/>
      <c r="I60" s="439" t="s">
        <v>984</v>
      </c>
      <c r="J60" s="439"/>
      <c r="K60" s="439"/>
      <c r="L60" s="439"/>
      <c r="M60" s="439"/>
      <c r="N60" s="439"/>
      <c r="O60" s="439"/>
      <c r="P60" s="439"/>
      <c r="Q60" s="439"/>
      <c r="R60" s="439"/>
      <c r="S60" s="408">
        <v>1</v>
      </c>
      <c r="T60" s="408"/>
    </row>
    <row r="61" spans="2:23" customFormat="1" ht="62.45" customHeight="1" x14ac:dyDescent="0.25">
      <c r="B61" s="726"/>
      <c r="C61" s="444"/>
      <c r="D61" s="444"/>
      <c r="E61" s="438" t="s">
        <v>368</v>
      </c>
      <c r="F61" s="438"/>
      <c r="G61" s="438"/>
      <c r="H61" s="438"/>
      <c r="I61" s="439" t="s">
        <v>985</v>
      </c>
      <c r="J61" s="439"/>
      <c r="K61" s="439"/>
      <c r="L61" s="439"/>
      <c r="M61" s="439"/>
      <c r="N61" s="439"/>
      <c r="O61" s="439"/>
      <c r="P61" s="439"/>
      <c r="Q61" s="439"/>
      <c r="R61" s="439"/>
      <c r="S61" s="408">
        <v>1</v>
      </c>
      <c r="T61" s="408"/>
    </row>
    <row r="62" spans="2:23" customFormat="1" ht="112.9" customHeight="1" x14ac:dyDescent="0.25">
      <c r="B62" s="726"/>
      <c r="C62" s="444"/>
      <c r="D62" s="444"/>
      <c r="E62" s="438" t="s">
        <v>369</v>
      </c>
      <c r="F62" s="438"/>
      <c r="G62" s="438"/>
      <c r="H62" s="438"/>
      <c r="I62" s="439" t="s">
        <v>986</v>
      </c>
      <c r="J62" s="439"/>
      <c r="K62" s="439"/>
      <c r="L62" s="439"/>
      <c r="M62" s="439"/>
      <c r="N62" s="439"/>
      <c r="O62" s="439"/>
      <c r="P62" s="439"/>
      <c r="Q62" s="439"/>
      <c r="R62" s="439"/>
      <c r="S62" s="408">
        <v>1</v>
      </c>
      <c r="T62" s="408"/>
    </row>
    <row r="63" spans="2:23" customFormat="1" ht="39.6" customHeight="1" x14ac:dyDescent="0.25">
      <c r="B63" s="726"/>
      <c r="C63" s="444"/>
      <c r="D63" s="444"/>
      <c r="E63" s="438" t="s">
        <v>370</v>
      </c>
      <c r="F63" s="438"/>
      <c r="G63" s="438"/>
      <c r="H63" s="438"/>
      <c r="I63" s="439" t="s">
        <v>336</v>
      </c>
      <c r="J63" s="439"/>
      <c r="K63" s="439"/>
      <c r="L63" s="439"/>
      <c r="M63" s="439"/>
      <c r="N63" s="439"/>
      <c r="O63" s="439"/>
      <c r="P63" s="439"/>
      <c r="Q63" s="439"/>
      <c r="R63" s="439"/>
      <c r="S63" s="408">
        <v>1</v>
      </c>
      <c r="T63" s="408"/>
    </row>
    <row r="64" spans="2:23" customFormat="1" ht="58.15" customHeight="1" x14ac:dyDescent="0.25">
      <c r="B64" s="726"/>
      <c r="C64" s="444"/>
      <c r="D64" s="444"/>
      <c r="E64" s="438" t="s">
        <v>371</v>
      </c>
      <c r="F64" s="438"/>
      <c r="G64" s="438"/>
      <c r="H64" s="438"/>
      <c r="I64" s="439" t="s">
        <v>987</v>
      </c>
      <c r="J64" s="439"/>
      <c r="K64" s="439"/>
      <c r="L64" s="439"/>
      <c r="M64" s="439"/>
      <c r="N64" s="439"/>
      <c r="O64" s="439"/>
      <c r="P64" s="439"/>
      <c r="Q64" s="439"/>
      <c r="R64" s="439"/>
      <c r="S64" s="408">
        <v>1</v>
      </c>
      <c r="T64" s="408"/>
    </row>
    <row r="65" spans="2:20" customFormat="1" ht="69.599999999999994" customHeight="1" x14ac:dyDescent="0.25">
      <c r="B65" s="726"/>
      <c r="C65" s="444"/>
      <c r="D65" s="444"/>
      <c r="E65" s="438" t="s">
        <v>372</v>
      </c>
      <c r="F65" s="438"/>
      <c r="G65" s="438"/>
      <c r="H65" s="438"/>
      <c r="I65" s="439" t="s">
        <v>988</v>
      </c>
      <c r="J65" s="439"/>
      <c r="K65" s="439"/>
      <c r="L65" s="439"/>
      <c r="M65" s="439"/>
      <c r="N65" s="439"/>
      <c r="O65" s="439"/>
      <c r="P65" s="439"/>
      <c r="Q65" s="439"/>
      <c r="R65" s="439"/>
      <c r="S65" s="408">
        <v>1</v>
      </c>
      <c r="T65" s="409"/>
    </row>
    <row r="66" spans="2:20" customFormat="1" ht="50.25" customHeight="1" x14ac:dyDescent="0.25">
      <c r="B66" s="726"/>
      <c r="C66" s="444"/>
      <c r="D66" s="444"/>
      <c r="E66" s="438" t="s">
        <v>373</v>
      </c>
      <c r="F66" s="438"/>
      <c r="G66" s="438"/>
      <c r="H66" s="438"/>
      <c r="I66" s="439" t="s">
        <v>562</v>
      </c>
      <c r="J66" s="439"/>
      <c r="K66" s="439"/>
      <c r="L66" s="439"/>
      <c r="M66" s="439"/>
      <c r="N66" s="439"/>
      <c r="O66" s="439"/>
      <c r="P66" s="439"/>
      <c r="Q66" s="439"/>
      <c r="R66" s="439"/>
      <c r="S66" s="408">
        <v>1</v>
      </c>
      <c r="T66" s="409"/>
    </row>
    <row r="67" spans="2:20" customFormat="1" ht="55.15" customHeight="1" x14ac:dyDescent="0.25">
      <c r="B67" s="727"/>
      <c r="C67" s="445"/>
      <c r="D67" s="445"/>
      <c r="E67" s="437" t="s">
        <v>374</v>
      </c>
      <c r="F67" s="437"/>
      <c r="G67" s="437"/>
      <c r="H67" s="437"/>
      <c r="I67" s="724" t="s">
        <v>572</v>
      </c>
      <c r="J67" s="724"/>
      <c r="K67" s="724"/>
      <c r="L67" s="724"/>
      <c r="M67" s="724"/>
      <c r="N67" s="724"/>
      <c r="O67" s="724"/>
      <c r="P67" s="724"/>
      <c r="Q67" s="724"/>
      <c r="R67" s="724"/>
      <c r="S67" s="442">
        <v>1</v>
      </c>
      <c r="T67" s="443"/>
    </row>
    <row r="68" spans="2:20" customFormat="1" ht="75.599999999999994" customHeight="1" x14ac:dyDescent="0.25">
      <c r="B68" s="444" t="s">
        <v>855</v>
      </c>
      <c r="C68" s="444" t="s">
        <v>280</v>
      </c>
      <c r="D68" s="444"/>
      <c r="E68" s="438" t="s">
        <v>573</v>
      </c>
      <c r="F68" s="438"/>
      <c r="G68" s="438"/>
      <c r="H68" s="438"/>
      <c r="I68" s="439" t="s">
        <v>281</v>
      </c>
      <c r="J68" s="439"/>
      <c r="K68" s="439"/>
      <c r="L68" s="439"/>
      <c r="M68" s="439"/>
      <c r="N68" s="439"/>
      <c r="O68" s="439"/>
      <c r="P68" s="439"/>
      <c r="Q68" s="439"/>
      <c r="R68" s="439"/>
      <c r="S68" s="408">
        <v>1</v>
      </c>
      <c r="T68" s="408"/>
    </row>
    <row r="69" spans="2:20" customFormat="1" ht="246" customHeight="1" x14ac:dyDescent="0.25">
      <c r="B69" s="444"/>
      <c r="C69" s="444"/>
      <c r="D69" s="444"/>
      <c r="E69" s="438" t="s">
        <v>574</v>
      </c>
      <c r="F69" s="438"/>
      <c r="G69" s="438"/>
      <c r="H69" s="438"/>
      <c r="I69" s="725" t="s">
        <v>980</v>
      </c>
      <c r="J69" s="725"/>
      <c r="K69" s="725"/>
      <c r="L69" s="725"/>
      <c r="M69" s="725"/>
      <c r="N69" s="725"/>
      <c r="O69" s="725"/>
      <c r="P69" s="725"/>
      <c r="Q69" s="725"/>
      <c r="R69" s="725"/>
      <c r="S69" s="408">
        <v>1</v>
      </c>
      <c r="T69" s="408"/>
    </row>
    <row r="70" spans="2:20" customFormat="1" ht="243.6" customHeight="1" x14ac:dyDescent="0.25">
      <c r="B70" s="444"/>
      <c r="C70" s="444"/>
      <c r="D70" s="444"/>
      <c r="E70" s="444" t="s">
        <v>856</v>
      </c>
      <c r="F70" s="444"/>
      <c r="G70" s="444"/>
      <c r="H70" s="444"/>
      <c r="I70" s="749" t="s">
        <v>857</v>
      </c>
      <c r="J70" s="749"/>
      <c r="K70" s="749"/>
      <c r="L70" s="749"/>
      <c r="M70" s="749"/>
      <c r="N70" s="749"/>
      <c r="O70" s="749"/>
      <c r="P70" s="749"/>
      <c r="Q70" s="749"/>
      <c r="R70" s="749"/>
      <c r="S70" s="446">
        <v>1</v>
      </c>
      <c r="T70" s="446"/>
    </row>
    <row r="71" spans="2:20" customFormat="1" ht="27.75" customHeight="1" x14ac:dyDescent="0.25">
      <c r="B71" s="730"/>
      <c r="C71" s="731"/>
      <c r="D71" s="731"/>
      <c r="E71" s="731"/>
      <c r="F71" s="731"/>
      <c r="G71" s="731"/>
      <c r="H71" s="731"/>
      <c r="I71" s="731"/>
      <c r="J71" s="731"/>
      <c r="K71" s="731"/>
      <c r="L71" s="731"/>
      <c r="M71" s="731"/>
      <c r="N71" s="731"/>
      <c r="O71" s="731"/>
      <c r="P71" s="731"/>
      <c r="Q71" s="731"/>
      <c r="R71" s="731"/>
      <c r="S71" s="731"/>
      <c r="T71" s="732"/>
    </row>
    <row r="72" spans="2:20" customFormat="1" ht="27.75" customHeight="1" x14ac:dyDescent="0.25">
      <c r="B72" s="289" t="s">
        <v>29</v>
      </c>
      <c r="C72" s="733" t="s">
        <v>125</v>
      </c>
      <c r="D72" s="733"/>
      <c r="E72" s="733" t="s">
        <v>375</v>
      </c>
      <c r="F72" s="733"/>
      <c r="G72" s="733"/>
      <c r="H72" s="733"/>
      <c r="I72" s="733"/>
      <c r="J72" s="733" t="s">
        <v>30</v>
      </c>
      <c r="K72" s="733"/>
      <c r="L72" s="733"/>
      <c r="M72" s="733"/>
      <c r="N72" s="733"/>
      <c r="O72" s="733"/>
      <c r="P72" s="733"/>
      <c r="Q72" s="733"/>
      <c r="R72" s="733"/>
      <c r="S72" s="733" t="s">
        <v>31</v>
      </c>
      <c r="T72" s="733"/>
    </row>
    <row r="73" spans="2:20" customFormat="1" ht="48" customHeight="1" x14ac:dyDescent="0.25">
      <c r="B73" s="444" t="s">
        <v>35</v>
      </c>
      <c r="C73" s="444" t="s">
        <v>36</v>
      </c>
      <c r="D73" s="444"/>
      <c r="E73" s="430" t="s">
        <v>376</v>
      </c>
      <c r="F73" s="430"/>
      <c r="G73" s="430"/>
      <c r="H73" s="430"/>
      <c r="I73" s="430"/>
      <c r="J73" s="480" t="s">
        <v>575</v>
      </c>
      <c r="K73" s="480"/>
      <c r="L73" s="480"/>
      <c r="M73" s="480"/>
      <c r="N73" s="480"/>
      <c r="O73" s="480"/>
      <c r="P73" s="480"/>
      <c r="Q73" s="480"/>
      <c r="R73" s="480"/>
      <c r="S73" s="446">
        <v>1</v>
      </c>
      <c r="T73" s="447"/>
    </row>
    <row r="74" spans="2:20" customFormat="1" ht="37.9" customHeight="1" x14ac:dyDescent="0.25">
      <c r="B74" s="444"/>
      <c r="C74" s="444"/>
      <c r="D74" s="444"/>
      <c r="E74" s="430" t="s">
        <v>377</v>
      </c>
      <c r="F74" s="430"/>
      <c r="G74" s="430"/>
      <c r="H74" s="430"/>
      <c r="I74" s="430"/>
      <c r="J74" s="480" t="s">
        <v>576</v>
      </c>
      <c r="K74" s="480"/>
      <c r="L74" s="480"/>
      <c r="M74" s="480"/>
      <c r="N74" s="480"/>
      <c r="O74" s="480"/>
      <c r="P74" s="480"/>
      <c r="Q74" s="480"/>
      <c r="R74" s="480"/>
      <c r="S74" s="446">
        <v>1</v>
      </c>
      <c r="T74" s="447"/>
    </row>
    <row r="75" spans="2:20" customFormat="1" ht="134.44999999999999" customHeight="1" x14ac:dyDescent="0.25">
      <c r="B75" s="444"/>
      <c r="C75" s="444"/>
      <c r="D75" s="444"/>
      <c r="E75" s="430" t="s">
        <v>378</v>
      </c>
      <c r="F75" s="430"/>
      <c r="G75" s="430"/>
      <c r="H75" s="430"/>
      <c r="I75" s="430"/>
      <c r="J75" s="480" t="s">
        <v>296</v>
      </c>
      <c r="K75" s="480"/>
      <c r="L75" s="480"/>
      <c r="M75" s="480"/>
      <c r="N75" s="480"/>
      <c r="O75" s="480"/>
      <c r="P75" s="480"/>
      <c r="Q75" s="480"/>
      <c r="R75" s="480"/>
      <c r="S75" s="446">
        <v>1</v>
      </c>
      <c r="T75" s="447"/>
    </row>
    <row r="76" spans="2:20" customFormat="1" ht="56.25" customHeight="1" x14ac:dyDescent="0.25">
      <c r="B76" s="444"/>
      <c r="C76" s="444"/>
      <c r="D76" s="444"/>
      <c r="E76" s="430" t="s">
        <v>379</v>
      </c>
      <c r="F76" s="430"/>
      <c r="G76" s="430"/>
      <c r="H76" s="430"/>
      <c r="I76" s="430"/>
      <c r="J76" s="480" t="s">
        <v>577</v>
      </c>
      <c r="K76" s="480"/>
      <c r="L76" s="480"/>
      <c r="M76" s="480"/>
      <c r="N76" s="480"/>
      <c r="O76" s="480"/>
      <c r="P76" s="480"/>
      <c r="Q76" s="480"/>
      <c r="R76" s="480"/>
      <c r="S76" s="446">
        <v>1</v>
      </c>
      <c r="T76" s="447"/>
    </row>
    <row r="77" spans="2:20" customFormat="1" ht="47.45" customHeight="1" x14ac:dyDescent="0.25">
      <c r="B77" s="444"/>
      <c r="C77" s="444"/>
      <c r="D77" s="444"/>
      <c r="E77" s="430" t="s">
        <v>380</v>
      </c>
      <c r="F77" s="430"/>
      <c r="G77" s="430"/>
      <c r="H77" s="430"/>
      <c r="I77" s="430"/>
      <c r="J77" s="480" t="s">
        <v>126</v>
      </c>
      <c r="K77" s="480"/>
      <c r="L77" s="480"/>
      <c r="M77" s="480"/>
      <c r="N77" s="480"/>
      <c r="O77" s="480"/>
      <c r="P77" s="480"/>
      <c r="Q77" s="480"/>
      <c r="R77" s="480"/>
      <c r="S77" s="446">
        <v>1</v>
      </c>
      <c r="T77" s="447"/>
    </row>
    <row r="78" spans="2:20" customFormat="1" ht="118.9" customHeight="1" x14ac:dyDescent="0.25">
      <c r="B78" s="444"/>
      <c r="C78" s="444"/>
      <c r="D78" s="444"/>
      <c r="E78" s="444" t="s">
        <v>382</v>
      </c>
      <c r="F78" s="444"/>
      <c r="G78" s="444"/>
      <c r="H78" s="444"/>
      <c r="I78" s="444"/>
      <c r="J78" s="484" t="s">
        <v>981</v>
      </c>
      <c r="K78" s="484"/>
      <c r="L78" s="484"/>
      <c r="M78" s="484"/>
      <c r="N78" s="484"/>
      <c r="O78" s="484"/>
      <c r="P78" s="484"/>
      <c r="Q78" s="484"/>
      <c r="R78" s="484"/>
      <c r="S78" s="446">
        <v>1</v>
      </c>
      <c r="T78" s="447"/>
    </row>
    <row r="79" spans="2:20" customFormat="1" ht="44.45" customHeight="1" x14ac:dyDescent="0.25">
      <c r="B79" s="444"/>
      <c r="C79" s="444"/>
      <c r="D79" s="444"/>
      <c r="E79" s="430" t="s">
        <v>381</v>
      </c>
      <c r="F79" s="430"/>
      <c r="G79" s="430"/>
      <c r="H79" s="430"/>
      <c r="I79" s="430"/>
      <c r="J79" s="480" t="s">
        <v>578</v>
      </c>
      <c r="K79" s="480"/>
      <c r="L79" s="480"/>
      <c r="M79" s="480"/>
      <c r="N79" s="480"/>
      <c r="O79" s="480"/>
      <c r="P79" s="480"/>
      <c r="Q79" s="480"/>
      <c r="R79" s="480"/>
      <c r="S79" s="446">
        <v>1</v>
      </c>
      <c r="T79" s="447"/>
    </row>
    <row r="80" spans="2:20" customFormat="1" ht="139.5" customHeight="1" x14ac:dyDescent="0.25">
      <c r="B80" s="445"/>
      <c r="C80" s="445"/>
      <c r="D80" s="445"/>
      <c r="E80" s="445" t="s">
        <v>383</v>
      </c>
      <c r="F80" s="445"/>
      <c r="G80" s="445"/>
      <c r="H80" s="445"/>
      <c r="I80" s="445"/>
      <c r="J80" s="751" t="s">
        <v>989</v>
      </c>
      <c r="K80" s="751"/>
      <c r="L80" s="751"/>
      <c r="M80" s="751"/>
      <c r="N80" s="751"/>
      <c r="O80" s="751"/>
      <c r="P80" s="751"/>
      <c r="Q80" s="751"/>
      <c r="R80" s="751"/>
      <c r="S80" s="736">
        <v>1</v>
      </c>
      <c r="T80" s="737"/>
    </row>
    <row r="81" spans="2:20" customFormat="1" ht="129.6" customHeight="1" x14ac:dyDescent="0.25">
      <c r="B81" s="726" t="s">
        <v>37</v>
      </c>
      <c r="C81" s="444" t="s">
        <v>38</v>
      </c>
      <c r="D81" s="444"/>
      <c r="E81" s="430" t="s">
        <v>384</v>
      </c>
      <c r="F81" s="430"/>
      <c r="G81" s="430"/>
      <c r="H81" s="430"/>
      <c r="I81" s="430"/>
      <c r="J81" s="480" t="s">
        <v>579</v>
      </c>
      <c r="K81" s="480"/>
      <c r="L81" s="480"/>
      <c r="M81" s="480"/>
      <c r="N81" s="480"/>
      <c r="O81" s="480"/>
      <c r="P81" s="480"/>
      <c r="Q81" s="480"/>
      <c r="R81" s="480"/>
      <c r="S81" s="446">
        <v>1</v>
      </c>
      <c r="T81" s="447"/>
    </row>
    <row r="82" spans="2:20" customFormat="1" ht="50.45" customHeight="1" x14ac:dyDescent="0.25">
      <c r="B82" s="726"/>
      <c r="C82" s="444"/>
      <c r="D82" s="444"/>
      <c r="E82" s="430" t="s">
        <v>385</v>
      </c>
      <c r="F82" s="430"/>
      <c r="G82" s="430"/>
      <c r="H82" s="430"/>
      <c r="I82" s="430"/>
      <c r="J82" s="480" t="s">
        <v>580</v>
      </c>
      <c r="K82" s="480"/>
      <c r="L82" s="480"/>
      <c r="M82" s="480"/>
      <c r="N82" s="480"/>
      <c r="O82" s="480"/>
      <c r="P82" s="480"/>
      <c r="Q82" s="480"/>
      <c r="R82" s="480"/>
      <c r="S82" s="446">
        <v>1</v>
      </c>
      <c r="T82" s="447"/>
    </row>
    <row r="83" spans="2:20" customFormat="1" ht="30" customHeight="1" x14ac:dyDescent="0.25">
      <c r="B83" s="727"/>
      <c r="C83" s="445"/>
      <c r="D83" s="445"/>
      <c r="E83" s="728" t="s">
        <v>379</v>
      </c>
      <c r="F83" s="728"/>
      <c r="G83" s="728"/>
      <c r="H83" s="728"/>
      <c r="I83" s="728"/>
      <c r="J83" s="729" t="s">
        <v>110</v>
      </c>
      <c r="K83" s="729"/>
      <c r="L83" s="729"/>
      <c r="M83" s="729"/>
      <c r="N83" s="729"/>
      <c r="O83" s="729"/>
      <c r="P83" s="729"/>
      <c r="Q83" s="729"/>
      <c r="R83" s="729"/>
      <c r="S83" s="736">
        <v>1</v>
      </c>
      <c r="T83" s="737"/>
    </row>
    <row r="84" spans="2:20" customFormat="1" ht="131.44999999999999" customHeight="1" x14ac:dyDescent="0.25">
      <c r="B84" s="444" t="s">
        <v>39</v>
      </c>
      <c r="C84" s="444" t="s">
        <v>40</v>
      </c>
      <c r="D84" s="444"/>
      <c r="E84" s="430" t="s">
        <v>384</v>
      </c>
      <c r="F84" s="430"/>
      <c r="G84" s="430"/>
      <c r="H84" s="430"/>
      <c r="I84" s="430"/>
      <c r="J84" s="480" t="s">
        <v>858</v>
      </c>
      <c r="K84" s="480"/>
      <c r="L84" s="480"/>
      <c r="M84" s="480"/>
      <c r="N84" s="480"/>
      <c r="O84" s="480"/>
      <c r="P84" s="480"/>
      <c r="Q84" s="480"/>
      <c r="R84" s="480"/>
      <c r="S84" s="446">
        <v>1</v>
      </c>
      <c r="T84" s="447"/>
    </row>
    <row r="85" spans="2:20" customFormat="1" ht="27.75" customHeight="1" x14ac:dyDescent="0.25">
      <c r="B85" s="444"/>
      <c r="C85" s="444"/>
      <c r="D85" s="444"/>
      <c r="E85" s="430" t="s">
        <v>377</v>
      </c>
      <c r="F85" s="430"/>
      <c r="G85" s="430"/>
      <c r="H85" s="430"/>
      <c r="I85" s="430"/>
      <c r="J85" s="480" t="s">
        <v>990</v>
      </c>
      <c r="K85" s="480"/>
      <c r="L85" s="480"/>
      <c r="M85" s="480"/>
      <c r="N85" s="480"/>
      <c r="O85" s="480"/>
      <c r="P85" s="480"/>
      <c r="Q85" s="480"/>
      <c r="R85" s="480"/>
      <c r="S85" s="446">
        <v>1</v>
      </c>
      <c r="T85" s="447"/>
    </row>
    <row r="86" spans="2:20" customFormat="1" ht="213.6" customHeight="1" x14ac:dyDescent="0.25">
      <c r="B86" s="444"/>
      <c r="C86" s="444"/>
      <c r="D86" s="444"/>
      <c r="E86" s="430" t="s">
        <v>386</v>
      </c>
      <c r="F86" s="430"/>
      <c r="G86" s="430"/>
      <c r="H86" s="430"/>
      <c r="I86" s="430"/>
      <c r="J86" s="480" t="s">
        <v>581</v>
      </c>
      <c r="K86" s="480"/>
      <c r="L86" s="480"/>
      <c r="M86" s="480"/>
      <c r="N86" s="480"/>
      <c r="O86" s="480"/>
      <c r="P86" s="480"/>
      <c r="Q86" s="480"/>
      <c r="R86" s="480"/>
      <c r="S86" s="446">
        <v>1</v>
      </c>
      <c r="T86" s="447"/>
    </row>
    <row r="87" spans="2:20" customFormat="1" ht="35.450000000000003" customHeight="1" x14ac:dyDescent="0.25">
      <c r="B87" s="444"/>
      <c r="C87" s="444"/>
      <c r="D87" s="444"/>
      <c r="E87" s="430" t="s">
        <v>387</v>
      </c>
      <c r="F87" s="430"/>
      <c r="G87" s="430"/>
      <c r="H87" s="430"/>
      <c r="I87" s="430"/>
      <c r="J87" s="480" t="s">
        <v>312</v>
      </c>
      <c r="K87" s="480"/>
      <c r="L87" s="480"/>
      <c r="M87" s="480"/>
      <c r="N87" s="480"/>
      <c r="O87" s="480"/>
      <c r="P87" s="480"/>
      <c r="Q87" s="480"/>
      <c r="R87" s="480"/>
      <c r="S87" s="446">
        <v>1</v>
      </c>
      <c r="T87" s="447"/>
    </row>
    <row r="88" spans="2:20" customFormat="1" ht="36.6" customHeight="1" x14ac:dyDescent="0.25">
      <c r="B88" s="444"/>
      <c r="C88" s="444"/>
      <c r="D88" s="444"/>
      <c r="E88" s="430" t="s">
        <v>379</v>
      </c>
      <c r="F88" s="430"/>
      <c r="G88" s="430"/>
      <c r="H88" s="430"/>
      <c r="I88" s="430"/>
      <c r="J88" s="480" t="s">
        <v>582</v>
      </c>
      <c r="K88" s="480"/>
      <c r="L88" s="480"/>
      <c r="M88" s="480"/>
      <c r="N88" s="480"/>
      <c r="O88" s="480"/>
      <c r="P88" s="480"/>
      <c r="Q88" s="480"/>
      <c r="R88" s="480"/>
      <c r="S88" s="446">
        <v>1</v>
      </c>
      <c r="T88" s="447"/>
    </row>
    <row r="89" spans="2:20" customFormat="1" ht="46.15" customHeight="1" x14ac:dyDescent="0.25">
      <c r="B89" s="444"/>
      <c r="C89" s="444"/>
      <c r="D89" s="444"/>
      <c r="E89" s="430" t="s">
        <v>380</v>
      </c>
      <c r="F89" s="430"/>
      <c r="G89" s="430"/>
      <c r="H89" s="430"/>
      <c r="I89" s="430"/>
      <c r="J89" s="480" t="s">
        <v>583</v>
      </c>
      <c r="K89" s="480"/>
      <c r="L89" s="480"/>
      <c r="M89" s="480"/>
      <c r="N89" s="480"/>
      <c r="O89" s="480"/>
      <c r="P89" s="480"/>
      <c r="Q89" s="480"/>
      <c r="R89" s="480"/>
      <c r="S89" s="446">
        <v>1</v>
      </c>
      <c r="T89" s="447"/>
    </row>
    <row r="90" spans="2:20" customFormat="1" ht="52.9" customHeight="1" x14ac:dyDescent="0.25">
      <c r="B90" s="444"/>
      <c r="C90" s="444"/>
      <c r="D90" s="444"/>
      <c r="E90" s="430" t="s">
        <v>381</v>
      </c>
      <c r="F90" s="430"/>
      <c r="G90" s="430"/>
      <c r="H90" s="430"/>
      <c r="I90" s="430"/>
      <c r="J90" s="480" t="s">
        <v>584</v>
      </c>
      <c r="K90" s="480"/>
      <c r="L90" s="480"/>
      <c r="M90" s="480"/>
      <c r="N90" s="480"/>
      <c r="O90" s="480"/>
      <c r="P90" s="480"/>
      <c r="Q90" s="480"/>
      <c r="R90" s="480"/>
      <c r="S90" s="446">
        <v>1</v>
      </c>
      <c r="T90" s="447"/>
    </row>
    <row r="91" spans="2:20" customFormat="1" ht="36" customHeight="1" x14ac:dyDescent="0.25">
      <c r="B91" s="444"/>
      <c r="C91" s="444"/>
      <c r="D91" s="444"/>
      <c r="E91" s="430" t="s">
        <v>388</v>
      </c>
      <c r="F91" s="430"/>
      <c r="G91" s="430"/>
      <c r="H91" s="430"/>
      <c r="I91" s="430"/>
      <c r="J91" s="480" t="s">
        <v>585</v>
      </c>
      <c r="K91" s="480"/>
      <c r="L91" s="480"/>
      <c r="M91" s="480"/>
      <c r="N91" s="480"/>
      <c r="O91" s="480"/>
      <c r="P91" s="480"/>
      <c r="Q91" s="480"/>
      <c r="R91" s="480"/>
      <c r="S91" s="446">
        <v>1</v>
      </c>
      <c r="T91" s="447"/>
    </row>
    <row r="92" spans="2:20" s="82" customFormat="1" ht="115.15" customHeight="1" x14ac:dyDescent="0.25">
      <c r="B92" s="290" t="s">
        <v>586</v>
      </c>
      <c r="C92" s="444" t="s">
        <v>587</v>
      </c>
      <c r="D92" s="444"/>
      <c r="E92" s="430" t="s">
        <v>588</v>
      </c>
      <c r="F92" s="430"/>
      <c r="G92" s="430"/>
      <c r="H92" s="430"/>
      <c r="I92" s="430"/>
      <c r="J92" s="484" t="s">
        <v>591</v>
      </c>
      <c r="K92" s="484"/>
      <c r="L92" s="484"/>
      <c r="M92" s="484"/>
      <c r="N92" s="484"/>
      <c r="O92" s="484"/>
      <c r="P92" s="484"/>
      <c r="Q92" s="484"/>
      <c r="R92" s="484"/>
      <c r="S92" s="446">
        <v>1</v>
      </c>
      <c r="T92" s="446"/>
    </row>
    <row r="93" spans="2:20" s="82" customFormat="1" ht="134.44999999999999" customHeight="1" x14ac:dyDescent="0.25">
      <c r="B93" s="290" t="s">
        <v>586</v>
      </c>
      <c r="C93" s="494" t="s">
        <v>589</v>
      </c>
      <c r="D93" s="494"/>
      <c r="E93" s="430" t="s">
        <v>389</v>
      </c>
      <c r="F93" s="430"/>
      <c r="G93" s="430"/>
      <c r="H93" s="430"/>
      <c r="I93" s="430"/>
      <c r="J93" s="480" t="s">
        <v>590</v>
      </c>
      <c r="K93" s="480"/>
      <c r="L93" s="480"/>
      <c r="M93" s="480"/>
      <c r="N93" s="480"/>
      <c r="O93" s="480"/>
      <c r="P93" s="480"/>
      <c r="Q93" s="480"/>
      <c r="R93" s="480"/>
      <c r="S93" s="446">
        <v>1</v>
      </c>
      <c r="T93" s="447"/>
    </row>
    <row r="94" spans="2:20" ht="17.25" customHeight="1" x14ac:dyDescent="0.2">
      <c r="B94" s="734"/>
      <c r="C94" s="735"/>
      <c r="D94" s="735"/>
      <c r="E94" s="622"/>
      <c r="F94" s="622"/>
      <c r="G94" s="622"/>
      <c r="H94" s="622"/>
      <c r="I94" s="622"/>
      <c r="J94" s="622"/>
      <c r="K94" s="622"/>
      <c r="L94" s="622"/>
      <c r="M94" s="622"/>
      <c r="N94" s="622"/>
      <c r="O94" s="622"/>
      <c r="P94" s="622"/>
      <c r="Q94" s="622"/>
      <c r="R94" s="622"/>
      <c r="S94" s="622"/>
      <c r="T94" s="623"/>
    </row>
    <row r="95" spans="2:20" ht="28.5" customHeight="1" x14ac:dyDescent="0.2">
      <c r="B95" s="757" t="s">
        <v>29</v>
      </c>
      <c r="C95" s="758"/>
      <c r="D95" s="502" t="s">
        <v>552</v>
      </c>
      <c r="E95" s="503"/>
      <c r="F95" s="503"/>
      <c r="G95" s="503"/>
      <c r="H95" s="503"/>
      <c r="I95" s="503"/>
      <c r="J95" s="504"/>
      <c r="K95" s="502" t="s">
        <v>278</v>
      </c>
      <c r="L95" s="503"/>
      <c r="M95" s="503"/>
      <c r="N95" s="503"/>
      <c r="O95" s="503"/>
      <c r="P95" s="503"/>
      <c r="Q95" s="503"/>
      <c r="R95" s="504"/>
      <c r="S95" s="431" t="s">
        <v>4</v>
      </c>
      <c r="T95" s="433"/>
    </row>
    <row r="96" spans="2:20" ht="70.150000000000006" customHeight="1" x14ac:dyDescent="0.2">
      <c r="B96" s="411" t="s">
        <v>586</v>
      </c>
      <c r="C96" s="411"/>
      <c r="D96" s="412" t="s">
        <v>1351</v>
      </c>
      <c r="E96" s="413"/>
      <c r="F96" s="413"/>
      <c r="G96" s="413"/>
      <c r="H96" s="413"/>
      <c r="I96" s="413"/>
      <c r="J96" s="414"/>
      <c r="K96" s="415" t="s">
        <v>1352</v>
      </c>
      <c r="L96" s="415"/>
      <c r="M96" s="415"/>
      <c r="N96" s="415"/>
      <c r="O96" s="415"/>
      <c r="P96" s="415"/>
      <c r="Q96" s="415"/>
      <c r="R96" s="415"/>
      <c r="S96" s="399" t="s">
        <v>1342</v>
      </c>
      <c r="T96" s="399"/>
    </row>
    <row r="97" spans="1:21" ht="37.15" customHeight="1" x14ac:dyDescent="0.2">
      <c r="B97" s="411" t="s">
        <v>1091</v>
      </c>
      <c r="C97" s="411"/>
      <c r="D97" s="412" t="s">
        <v>1343</v>
      </c>
      <c r="E97" s="413"/>
      <c r="F97" s="413"/>
      <c r="G97" s="413"/>
      <c r="H97" s="413"/>
      <c r="I97" s="413"/>
      <c r="J97" s="414"/>
      <c r="K97" s="415" t="s">
        <v>1353</v>
      </c>
      <c r="L97" s="415"/>
      <c r="M97" s="415"/>
      <c r="N97" s="415"/>
      <c r="O97" s="415"/>
      <c r="P97" s="415"/>
      <c r="Q97" s="415"/>
      <c r="R97" s="415"/>
      <c r="S97" s="399" t="s">
        <v>1344</v>
      </c>
      <c r="T97" s="399"/>
    </row>
    <row r="98" spans="1:21" ht="36.6" customHeight="1" x14ac:dyDescent="0.2">
      <c r="B98" s="411" t="s">
        <v>1345</v>
      </c>
      <c r="C98" s="411"/>
      <c r="D98" s="412" t="s">
        <v>1346</v>
      </c>
      <c r="E98" s="413"/>
      <c r="F98" s="413"/>
      <c r="G98" s="413"/>
      <c r="H98" s="413"/>
      <c r="I98" s="413"/>
      <c r="J98" s="414"/>
      <c r="K98" s="415" t="s">
        <v>1347</v>
      </c>
      <c r="L98" s="415"/>
      <c r="M98" s="415"/>
      <c r="N98" s="415"/>
      <c r="O98" s="415"/>
      <c r="P98" s="415"/>
      <c r="Q98" s="415"/>
      <c r="R98" s="415"/>
      <c r="S98" s="399">
        <v>44232</v>
      </c>
      <c r="T98" s="399"/>
    </row>
    <row r="99" spans="1:21" ht="37.9" customHeight="1" x14ac:dyDescent="0.2">
      <c r="B99" s="495" t="s">
        <v>586</v>
      </c>
      <c r="C99" s="496"/>
      <c r="D99" s="412" t="s">
        <v>1348</v>
      </c>
      <c r="E99" s="413"/>
      <c r="F99" s="413"/>
      <c r="G99" s="413"/>
      <c r="H99" s="413"/>
      <c r="I99" s="413"/>
      <c r="J99" s="414"/>
      <c r="K99" s="497" t="s">
        <v>1352</v>
      </c>
      <c r="L99" s="498"/>
      <c r="M99" s="498"/>
      <c r="N99" s="498"/>
      <c r="O99" s="498"/>
      <c r="P99" s="498"/>
      <c r="Q99" s="498"/>
      <c r="R99" s="499"/>
      <c r="S99" s="500" t="s">
        <v>1349</v>
      </c>
      <c r="T99" s="501"/>
    </row>
    <row r="100" spans="1:21" ht="36.6" customHeight="1" x14ac:dyDescent="0.2">
      <c r="A100" s="2"/>
      <c r="B100" s="411" t="s">
        <v>586</v>
      </c>
      <c r="C100" s="411"/>
      <c r="D100" s="412" t="s">
        <v>1350</v>
      </c>
      <c r="E100" s="413"/>
      <c r="F100" s="413"/>
      <c r="G100" s="413"/>
      <c r="H100" s="413"/>
      <c r="I100" s="413"/>
      <c r="J100" s="414"/>
      <c r="K100" s="415" t="s">
        <v>1352</v>
      </c>
      <c r="L100" s="415"/>
      <c r="M100" s="415"/>
      <c r="N100" s="415"/>
      <c r="O100" s="415"/>
      <c r="P100" s="415"/>
      <c r="Q100" s="415"/>
      <c r="R100" s="415"/>
      <c r="S100" s="399">
        <v>44237</v>
      </c>
      <c r="T100" s="399"/>
      <c r="U100" s="278"/>
    </row>
    <row r="101" spans="1:21" ht="24.6" customHeight="1" x14ac:dyDescent="0.2">
      <c r="A101" s="2"/>
      <c r="B101" s="431" t="s">
        <v>41</v>
      </c>
      <c r="C101" s="432"/>
      <c r="D101" s="432"/>
      <c r="E101" s="433"/>
      <c r="F101" s="83" t="s">
        <v>29</v>
      </c>
      <c r="G101" s="431" t="s">
        <v>42</v>
      </c>
      <c r="H101" s="432"/>
      <c r="I101" s="432"/>
      <c r="J101" s="432"/>
      <c r="K101" s="432"/>
      <c r="L101" s="432"/>
      <c r="M101" s="432"/>
      <c r="N101" s="432"/>
      <c r="O101" s="432"/>
      <c r="P101" s="432"/>
      <c r="Q101" s="432"/>
      <c r="R101" s="433"/>
      <c r="S101" s="431" t="s">
        <v>4</v>
      </c>
      <c r="T101" s="433"/>
    </row>
    <row r="102" spans="1:21" ht="37.9" customHeight="1" x14ac:dyDescent="0.2">
      <c r="A102" s="2"/>
      <c r="B102" s="379" t="s">
        <v>991</v>
      </c>
      <c r="C102" s="379"/>
      <c r="D102" s="379"/>
      <c r="E102" s="379"/>
      <c r="F102" s="339" t="s">
        <v>33</v>
      </c>
      <c r="G102" s="375" t="s">
        <v>1056</v>
      </c>
      <c r="H102" s="375"/>
      <c r="I102" s="375"/>
      <c r="J102" s="375"/>
      <c r="K102" s="375"/>
      <c r="L102" s="375"/>
      <c r="M102" s="375"/>
      <c r="N102" s="375"/>
      <c r="O102" s="375"/>
      <c r="P102" s="375"/>
      <c r="Q102" s="375"/>
      <c r="R102" s="375"/>
      <c r="S102" s="399">
        <v>44236</v>
      </c>
      <c r="T102" s="399"/>
    </row>
    <row r="103" spans="1:21" ht="37.9" customHeight="1" x14ac:dyDescent="0.2">
      <c r="A103" s="2"/>
      <c r="B103" s="379"/>
      <c r="C103" s="379"/>
      <c r="D103" s="379"/>
      <c r="E103" s="379"/>
      <c r="F103" s="339">
        <v>4</v>
      </c>
      <c r="G103" s="375" t="s">
        <v>1322</v>
      </c>
      <c r="H103" s="375"/>
      <c r="I103" s="375"/>
      <c r="J103" s="375"/>
      <c r="K103" s="375"/>
      <c r="L103" s="375"/>
      <c r="M103" s="375"/>
      <c r="N103" s="375"/>
      <c r="O103" s="375"/>
      <c r="P103" s="375"/>
      <c r="Q103" s="375"/>
      <c r="R103" s="375"/>
      <c r="S103" s="399">
        <v>44236</v>
      </c>
      <c r="T103" s="399"/>
    </row>
    <row r="104" spans="1:21" ht="37.9" customHeight="1" x14ac:dyDescent="0.2">
      <c r="A104" s="2"/>
      <c r="B104" s="379"/>
      <c r="C104" s="379"/>
      <c r="D104" s="379"/>
      <c r="E104" s="379"/>
      <c r="F104" s="339" t="s">
        <v>33</v>
      </c>
      <c r="G104" s="375" t="s">
        <v>1057</v>
      </c>
      <c r="H104" s="375"/>
      <c r="I104" s="375"/>
      <c r="J104" s="375"/>
      <c r="K104" s="375"/>
      <c r="L104" s="375"/>
      <c r="M104" s="375"/>
      <c r="N104" s="375"/>
      <c r="O104" s="375"/>
      <c r="P104" s="375"/>
      <c r="Q104" s="375"/>
      <c r="R104" s="375"/>
      <c r="S104" s="399">
        <v>44236</v>
      </c>
      <c r="T104" s="399"/>
    </row>
    <row r="105" spans="1:21" ht="37.9" customHeight="1" x14ac:dyDescent="0.2">
      <c r="A105" s="2"/>
      <c r="B105" s="379" t="s">
        <v>1323</v>
      </c>
      <c r="C105" s="379"/>
      <c r="D105" s="379"/>
      <c r="E105" s="379"/>
      <c r="F105" s="339">
        <v>4</v>
      </c>
      <c r="G105" s="375" t="s">
        <v>1324</v>
      </c>
      <c r="H105" s="375"/>
      <c r="I105" s="375"/>
      <c r="J105" s="375"/>
      <c r="K105" s="375"/>
      <c r="L105" s="375"/>
      <c r="M105" s="375"/>
      <c r="N105" s="375"/>
      <c r="O105" s="375"/>
      <c r="P105" s="375"/>
      <c r="Q105" s="375"/>
      <c r="R105" s="375"/>
      <c r="S105" s="399">
        <v>44236</v>
      </c>
      <c r="T105" s="399"/>
    </row>
    <row r="106" spans="1:21" ht="37.9" customHeight="1" x14ac:dyDescent="0.2">
      <c r="A106" s="2"/>
      <c r="B106" s="379" t="s">
        <v>1058</v>
      </c>
      <c r="C106" s="379"/>
      <c r="D106" s="379"/>
      <c r="E106" s="379"/>
      <c r="F106" s="339">
        <v>3</v>
      </c>
      <c r="G106" s="375" t="s">
        <v>1325</v>
      </c>
      <c r="H106" s="375"/>
      <c r="I106" s="375"/>
      <c r="J106" s="375"/>
      <c r="K106" s="375"/>
      <c r="L106" s="375"/>
      <c r="M106" s="375"/>
      <c r="N106" s="375"/>
      <c r="O106" s="375"/>
      <c r="P106" s="375"/>
      <c r="Q106" s="375"/>
      <c r="R106" s="375"/>
      <c r="S106" s="399">
        <v>44231</v>
      </c>
      <c r="T106" s="399"/>
    </row>
    <row r="107" spans="1:21" ht="37.9" customHeight="1" x14ac:dyDescent="0.2">
      <c r="A107" s="2"/>
      <c r="B107" s="379"/>
      <c r="C107" s="379"/>
      <c r="D107" s="379"/>
      <c r="E107" s="379"/>
      <c r="F107" s="339">
        <v>1</v>
      </c>
      <c r="G107" s="375" t="s">
        <v>1326</v>
      </c>
      <c r="H107" s="375"/>
      <c r="I107" s="375"/>
      <c r="J107" s="375"/>
      <c r="K107" s="375"/>
      <c r="L107" s="375"/>
      <c r="M107" s="375"/>
      <c r="N107" s="375"/>
      <c r="O107" s="375"/>
      <c r="P107" s="375"/>
      <c r="Q107" s="375"/>
      <c r="R107" s="375"/>
      <c r="S107" s="399">
        <v>44232</v>
      </c>
      <c r="T107" s="399"/>
    </row>
    <row r="108" spans="1:21" ht="37.9" customHeight="1" x14ac:dyDescent="0.2">
      <c r="A108" s="2"/>
      <c r="B108" s="379" t="s">
        <v>1085</v>
      </c>
      <c r="C108" s="379"/>
      <c r="D108" s="379"/>
      <c r="E108" s="379"/>
      <c r="F108" s="339" t="s">
        <v>37</v>
      </c>
      <c r="G108" s="375" t="s">
        <v>1327</v>
      </c>
      <c r="H108" s="375"/>
      <c r="I108" s="375"/>
      <c r="J108" s="375"/>
      <c r="K108" s="375"/>
      <c r="L108" s="375"/>
      <c r="M108" s="375"/>
      <c r="N108" s="375"/>
      <c r="O108" s="375"/>
      <c r="P108" s="375"/>
      <c r="Q108" s="375"/>
      <c r="R108" s="375"/>
      <c r="S108" s="399">
        <v>44235</v>
      </c>
      <c r="T108" s="399"/>
    </row>
    <row r="109" spans="1:21" ht="37.9" customHeight="1" x14ac:dyDescent="0.2">
      <c r="A109" s="2"/>
      <c r="B109" s="661" t="s">
        <v>1328</v>
      </c>
      <c r="C109" s="661"/>
      <c r="D109" s="661"/>
      <c r="E109" s="661"/>
      <c r="F109" s="339" t="s">
        <v>33</v>
      </c>
      <c r="G109" s="375" t="s">
        <v>1329</v>
      </c>
      <c r="H109" s="375"/>
      <c r="I109" s="375"/>
      <c r="J109" s="375"/>
      <c r="K109" s="375"/>
      <c r="L109" s="375"/>
      <c r="M109" s="375"/>
      <c r="N109" s="375"/>
      <c r="O109" s="375"/>
      <c r="P109" s="375"/>
      <c r="Q109" s="375"/>
      <c r="R109" s="375"/>
      <c r="S109" s="399">
        <v>44235</v>
      </c>
      <c r="T109" s="399"/>
    </row>
    <row r="110" spans="1:21" ht="37.9" customHeight="1" x14ac:dyDescent="0.2">
      <c r="A110" s="2"/>
      <c r="B110" s="661"/>
      <c r="C110" s="661"/>
      <c r="D110" s="661"/>
      <c r="E110" s="661"/>
      <c r="F110" s="339" t="s">
        <v>33</v>
      </c>
      <c r="G110" s="375" t="s">
        <v>1330</v>
      </c>
      <c r="H110" s="375"/>
      <c r="I110" s="375"/>
      <c r="J110" s="375"/>
      <c r="K110" s="375"/>
      <c r="L110" s="375"/>
      <c r="M110" s="375"/>
      <c r="N110" s="375"/>
      <c r="O110" s="375"/>
      <c r="P110" s="375"/>
      <c r="Q110" s="375"/>
      <c r="R110" s="375"/>
      <c r="S110" s="399">
        <v>44236</v>
      </c>
      <c r="T110" s="399"/>
    </row>
    <row r="111" spans="1:21" ht="37.9" customHeight="1" x14ac:dyDescent="0.2">
      <c r="A111" s="2"/>
      <c r="B111" s="661"/>
      <c r="C111" s="661"/>
      <c r="D111" s="661"/>
      <c r="E111" s="661"/>
      <c r="F111" s="339" t="s">
        <v>33</v>
      </c>
      <c r="G111" s="375" t="s">
        <v>1331</v>
      </c>
      <c r="H111" s="375"/>
      <c r="I111" s="375"/>
      <c r="J111" s="375"/>
      <c r="K111" s="375"/>
      <c r="L111" s="375"/>
      <c r="M111" s="375"/>
      <c r="N111" s="375"/>
      <c r="O111" s="375"/>
      <c r="P111" s="375"/>
      <c r="Q111" s="375"/>
      <c r="R111" s="375"/>
      <c r="S111" s="399">
        <v>44237</v>
      </c>
      <c r="T111" s="399"/>
    </row>
    <row r="112" spans="1:21" ht="37.9" customHeight="1" x14ac:dyDescent="0.2">
      <c r="A112" s="2"/>
      <c r="B112" s="379" t="s">
        <v>1163</v>
      </c>
      <c r="C112" s="379"/>
      <c r="D112" s="379"/>
      <c r="E112" s="379"/>
      <c r="F112" s="339" t="s">
        <v>32</v>
      </c>
      <c r="G112" s="375" t="s">
        <v>1332</v>
      </c>
      <c r="H112" s="375"/>
      <c r="I112" s="375"/>
      <c r="J112" s="375"/>
      <c r="K112" s="375"/>
      <c r="L112" s="375"/>
      <c r="M112" s="375"/>
      <c r="N112" s="375"/>
      <c r="O112" s="375"/>
      <c r="P112" s="375"/>
      <c r="Q112" s="375"/>
      <c r="R112" s="375"/>
      <c r="S112" s="399" t="s">
        <v>1333</v>
      </c>
      <c r="T112" s="399"/>
    </row>
    <row r="113" spans="2:21" ht="15" customHeight="1" x14ac:dyDescent="0.2">
      <c r="B113" s="45"/>
      <c r="C113" s="40"/>
      <c r="D113" s="40"/>
      <c r="E113" s="40"/>
      <c r="F113" s="40"/>
      <c r="G113" s="40"/>
      <c r="H113" s="40"/>
      <c r="I113" s="40"/>
      <c r="J113" s="40"/>
      <c r="K113" s="40"/>
      <c r="L113" s="40"/>
      <c r="M113" s="40"/>
      <c r="N113" s="40"/>
      <c r="O113" s="40"/>
      <c r="P113" s="40"/>
      <c r="Q113" s="40"/>
      <c r="R113" s="40"/>
      <c r="S113" s="40"/>
      <c r="T113" s="41"/>
    </row>
    <row r="114" spans="2:21" ht="25.5" customHeight="1" x14ac:dyDescent="0.2">
      <c r="B114" s="583" t="s">
        <v>288</v>
      </c>
      <c r="C114" s="584"/>
      <c r="D114" s="584"/>
      <c r="E114" s="584"/>
      <c r="F114" s="584"/>
      <c r="G114" s="584"/>
      <c r="H114" s="584"/>
      <c r="I114" s="584"/>
      <c r="J114" s="584"/>
      <c r="K114" s="584"/>
      <c r="L114" s="584"/>
      <c r="M114" s="584"/>
      <c r="N114" s="584"/>
      <c r="O114" s="584"/>
      <c r="P114" s="584"/>
      <c r="Q114" s="584"/>
      <c r="R114" s="584"/>
      <c r="S114" s="584"/>
      <c r="T114" s="585"/>
      <c r="U114" s="278"/>
    </row>
    <row r="115" spans="2:21" ht="34.9" customHeight="1" x14ac:dyDescent="0.2">
      <c r="B115" s="549" t="s">
        <v>43</v>
      </c>
      <c r="C115" s="550"/>
      <c r="D115" s="431" t="s">
        <v>390</v>
      </c>
      <c r="E115" s="432"/>
      <c r="F115" s="432"/>
      <c r="G115" s="432"/>
      <c r="H115" s="432"/>
      <c r="I115" s="432"/>
      <c r="J115" s="433"/>
      <c r="K115" s="431" t="s">
        <v>44</v>
      </c>
      <c r="L115" s="432"/>
      <c r="M115" s="432"/>
      <c r="N115" s="432"/>
      <c r="O115" s="432"/>
      <c r="P115" s="432"/>
      <c r="Q115" s="432"/>
      <c r="R115" s="433"/>
      <c r="S115" s="431" t="s">
        <v>4</v>
      </c>
      <c r="T115" s="433"/>
    </row>
    <row r="116" spans="2:21" ht="36" customHeight="1" x14ac:dyDescent="0.2">
      <c r="B116" s="370" t="s">
        <v>1063</v>
      </c>
      <c r="C116" s="372"/>
      <c r="D116" s="763" t="s">
        <v>1064</v>
      </c>
      <c r="E116" s="764"/>
      <c r="F116" s="764"/>
      <c r="G116" s="764"/>
      <c r="H116" s="764"/>
      <c r="I116" s="764"/>
      <c r="J116" s="765"/>
      <c r="K116" s="760" t="s">
        <v>1065</v>
      </c>
      <c r="L116" s="761"/>
      <c r="M116" s="761"/>
      <c r="N116" s="761"/>
      <c r="O116" s="761"/>
      <c r="P116" s="761"/>
      <c r="Q116" s="761"/>
      <c r="R116" s="762"/>
      <c r="S116" s="419" t="s">
        <v>1383</v>
      </c>
      <c r="T116" s="420"/>
    </row>
    <row r="117" spans="2:21" ht="36" customHeight="1" x14ac:dyDescent="0.2">
      <c r="B117" s="370" t="s">
        <v>1063</v>
      </c>
      <c r="C117" s="372"/>
      <c r="D117" s="760" t="s">
        <v>1160</v>
      </c>
      <c r="E117" s="761"/>
      <c r="F117" s="761"/>
      <c r="G117" s="761"/>
      <c r="H117" s="761"/>
      <c r="I117" s="761"/>
      <c r="J117" s="762"/>
      <c r="K117" s="760" t="s">
        <v>1161</v>
      </c>
      <c r="L117" s="761"/>
      <c r="M117" s="761"/>
      <c r="N117" s="761"/>
      <c r="O117" s="761"/>
      <c r="P117" s="761"/>
      <c r="Q117" s="761"/>
      <c r="R117" s="762"/>
      <c r="S117" s="419" t="s">
        <v>1384</v>
      </c>
      <c r="T117" s="420"/>
    </row>
    <row r="118" spans="2:21" ht="79.900000000000006" customHeight="1" x14ac:dyDescent="0.2">
      <c r="B118" s="370" t="s">
        <v>10</v>
      </c>
      <c r="C118" s="372"/>
      <c r="D118" s="760" t="s">
        <v>1385</v>
      </c>
      <c r="E118" s="761"/>
      <c r="F118" s="761"/>
      <c r="G118" s="761"/>
      <c r="H118" s="761"/>
      <c r="I118" s="761"/>
      <c r="J118" s="762"/>
      <c r="K118" s="760" t="s">
        <v>1386</v>
      </c>
      <c r="L118" s="761"/>
      <c r="M118" s="761"/>
      <c r="N118" s="761"/>
      <c r="O118" s="761"/>
      <c r="P118" s="761"/>
      <c r="Q118" s="761"/>
      <c r="R118" s="762"/>
      <c r="S118" s="419">
        <v>44235</v>
      </c>
      <c r="T118" s="420"/>
    </row>
    <row r="119" spans="2:21" ht="39.6" customHeight="1" x14ac:dyDescent="0.2">
      <c r="B119" s="370" t="s">
        <v>1063</v>
      </c>
      <c r="C119" s="372"/>
      <c r="D119" s="760" t="s">
        <v>1387</v>
      </c>
      <c r="E119" s="761"/>
      <c r="F119" s="761"/>
      <c r="G119" s="761"/>
      <c r="H119" s="761"/>
      <c r="I119" s="761"/>
      <c r="J119" s="762"/>
      <c r="K119" s="760" t="s">
        <v>1388</v>
      </c>
      <c r="L119" s="761"/>
      <c r="M119" s="761"/>
      <c r="N119" s="761"/>
      <c r="O119" s="761"/>
      <c r="P119" s="761"/>
      <c r="Q119" s="761"/>
      <c r="R119" s="762"/>
      <c r="S119" s="419">
        <v>44235</v>
      </c>
      <c r="T119" s="420"/>
    </row>
    <row r="120" spans="2:21" ht="53.45" customHeight="1" x14ac:dyDescent="0.2">
      <c r="B120" s="370" t="s">
        <v>1063</v>
      </c>
      <c r="C120" s="372"/>
      <c r="D120" s="760" t="s">
        <v>1389</v>
      </c>
      <c r="E120" s="761"/>
      <c r="F120" s="761"/>
      <c r="G120" s="761"/>
      <c r="H120" s="761"/>
      <c r="I120" s="761"/>
      <c r="J120" s="762"/>
      <c r="K120" s="760" t="s">
        <v>1390</v>
      </c>
      <c r="L120" s="761"/>
      <c r="M120" s="761"/>
      <c r="N120" s="761"/>
      <c r="O120" s="761"/>
      <c r="P120" s="761"/>
      <c r="Q120" s="761"/>
      <c r="R120" s="762"/>
      <c r="S120" s="419">
        <v>44236</v>
      </c>
      <c r="T120" s="420"/>
    </row>
    <row r="121" spans="2:21" ht="36" customHeight="1" x14ac:dyDescent="0.2">
      <c r="B121" s="370" t="s">
        <v>1063</v>
      </c>
      <c r="C121" s="372"/>
      <c r="D121" s="763" t="s">
        <v>1066</v>
      </c>
      <c r="E121" s="764"/>
      <c r="F121" s="764"/>
      <c r="G121" s="764"/>
      <c r="H121" s="764"/>
      <c r="I121" s="764"/>
      <c r="J121" s="765"/>
      <c r="K121" s="760" t="s">
        <v>1067</v>
      </c>
      <c r="L121" s="761"/>
      <c r="M121" s="761"/>
      <c r="N121" s="761"/>
      <c r="O121" s="761"/>
      <c r="P121" s="761"/>
      <c r="Q121" s="761"/>
      <c r="R121" s="762"/>
      <c r="S121" s="419" t="s">
        <v>1383</v>
      </c>
      <c r="T121" s="420"/>
    </row>
    <row r="122" spans="2:21" s="3" customFormat="1" ht="22.5" customHeight="1" x14ac:dyDescent="0.2">
      <c r="B122" s="754" t="s">
        <v>45</v>
      </c>
      <c r="C122" s="755"/>
      <c r="D122" s="755"/>
      <c r="E122" s="755"/>
      <c r="F122" s="755"/>
      <c r="G122" s="755"/>
      <c r="H122" s="755"/>
      <c r="I122" s="755"/>
      <c r="J122" s="755"/>
      <c r="K122" s="755"/>
      <c r="L122" s="755"/>
      <c r="M122" s="755"/>
      <c r="N122" s="755"/>
      <c r="O122" s="755"/>
      <c r="P122" s="755"/>
      <c r="Q122" s="755"/>
      <c r="R122" s="755"/>
      <c r="S122" s="755"/>
      <c r="T122" s="756"/>
    </row>
    <row r="123" spans="2:21" s="6" customFormat="1" ht="22.5" customHeight="1" x14ac:dyDescent="0.2">
      <c r="B123" s="561" t="s">
        <v>46</v>
      </c>
      <c r="C123" s="562"/>
      <c r="D123" s="562"/>
      <c r="E123" s="562"/>
      <c r="F123" s="562"/>
      <c r="G123" s="562"/>
      <c r="H123" s="562"/>
      <c r="I123" s="562"/>
      <c r="J123" s="562"/>
      <c r="K123" s="562"/>
      <c r="L123" s="562"/>
      <c r="M123" s="562"/>
      <c r="N123" s="562"/>
      <c r="O123" s="562"/>
      <c r="P123" s="562"/>
      <c r="Q123" s="562"/>
      <c r="R123" s="562"/>
      <c r="S123" s="562"/>
      <c r="T123" s="563"/>
    </row>
    <row r="124" spans="2:21" s="7" customFormat="1" ht="47.1" customHeight="1" x14ac:dyDescent="0.25">
      <c r="B124" s="357" t="s">
        <v>391</v>
      </c>
      <c r="C124" s="358"/>
      <c r="D124" s="358"/>
      <c r="E124" s="358"/>
      <c r="F124" s="358"/>
      <c r="G124" s="358"/>
      <c r="H124" s="358"/>
      <c r="I124" s="358"/>
      <c r="J124" s="358"/>
      <c r="K124" s="358"/>
      <c r="L124" s="358"/>
      <c r="M124" s="358"/>
      <c r="N124" s="358"/>
      <c r="O124" s="358"/>
      <c r="P124" s="358"/>
      <c r="Q124" s="358"/>
      <c r="R124" s="358"/>
      <c r="S124" s="358"/>
      <c r="T124" s="359"/>
    </row>
    <row r="125" spans="2:21" s="6" customFormat="1" ht="22.5" customHeight="1" x14ac:dyDescent="0.2">
      <c r="B125" s="416"/>
      <c r="C125" s="417"/>
      <c r="D125" s="417"/>
      <c r="E125" s="417"/>
      <c r="F125" s="417"/>
      <c r="G125" s="417"/>
      <c r="H125" s="417"/>
      <c r="I125" s="417"/>
      <c r="J125" s="417"/>
      <c r="K125" s="417"/>
      <c r="L125" s="417"/>
      <c r="M125" s="417"/>
      <c r="N125" s="417"/>
      <c r="O125" s="417"/>
      <c r="P125" s="417"/>
      <c r="Q125" s="417"/>
      <c r="R125" s="417"/>
      <c r="S125" s="417"/>
      <c r="T125" s="418"/>
    </row>
    <row r="126" spans="2:21" s="6" customFormat="1" ht="22.5" customHeight="1" x14ac:dyDescent="0.2">
      <c r="B126" s="363" t="s">
        <v>47</v>
      </c>
      <c r="C126" s="364"/>
      <c r="D126" s="364"/>
      <c r="E126" s="364"/>
      <c r="F126" s="364"/>
      <c r="G126" s="364"/>
      <c r="H126" s="364"/>
      <c r="I126" s="364"/>
      <c r="J126" s="364"/>
      <c r="K126" s="364"/>
      <c r="L126" s="364"/>
      <c r="M126" s="364"/>
      <c r="N126" s="364"/>
      <c r="O126" s="364"/>
      <c r="P126" s="364"/>
      <c r="Q126" s="364"/>
      <c r="R126" s="364"/>
      <c r="S126" s="364"/>
      <c r="T126" s="365"/>
    </row>
    <row r="127" spans="2:21" s="6" customFormat="1" ht="22.5" customHeight="1" x14ac:dyDescent="0.2">
      <c r="B127" s="681" t="s">
        <v>48</v>
      </c>
      <c r="C127" s="681"/>
      <c r="D127" s="706" t="s">
        <v>392</v>
      </c>
      <c r="E127" s="707"/>
      <c r="F127" s="707"/>
      <c r="G127" s="707"/>
      <c r="H127" s="707"/>
      <c r="I127" s="707"/>
      <c r="J127" s="708"/>
      <c r="K127" s="483" t="s">
        <v>25</v>
      </c>
      <c r="L127" s="483"/>
      <c r="M127" s="483"/>
      <c r="N127" s="483"/>
      <c r="O127" s="483"/>
      <c r="P127" s="483"/>
      <c r="Q127" s="483"/>
      <c r="R127" s="483"/>
      <c r="S127" s="706" t="s">
        <v>49</v>
      </c>
      <c r="T127" s="708"/>
    </row>
    <row r="128" spans="2:21" s="6" customFormat="1" ht="259.14999999999998" customHeight="1" x14ac:dyDescent="0.2">
      <c r="B128" s="396" t="s">
        <v>50</v>
      </c>
      <c r="C128" s="396"/>
      <c r="D128" s="497" t="s">
        <v>393</v>
      </c>
      <c r="E128" s="498"/>
      <c r="F128" s="498"/>
      <c r="G128" s="498"/>
      <c r="H128" s="498"/>
      <c r="I128" s="498"/>
      <c r="J128" s="499"/>
      <c r="K128" s="759" t="s">
        <v>414</v>
      </c>
      <c r="L128" s="759"/>
      <c r="M128" s="759"/>
      <c r="N128" s="759"/>
      <c r="O128" s="759"/>
      <c r="P128" s="759"/>
      <c r="Q128" s="759"/>
      <c r="R128" s="759"/>
      <c r="S128" s="511" t="s">
        <v>415</v>
      </c>
      <c r="T128" s="512"/>
    </row>
    <row r="129" spans="2:20" s="6" customFormat="1" ht="126.75" customHeight="1" x14ac:dyDescent="0.2">
      <c r="B129" s="396" t="s">
        <v>51</v>
      </c>
      <c r="C129" s="396"/>
      <c r="D129" s="451" t="s">
        <v>394</v>
      </c>
      <c r="E129" s="452"/>
      <c r="F129" s="452"/>
      <c r="G129" s="452"/>
      <c r="H129" s="452"/>
      <c r="I129" s="452"/>
      <c r="J129" s="453"/>
      <c r="K129" s="366" t="s">
        <v>52</v>
      </c>
      <c r="L129" s="366"/>
      <c r="M129" s="366"/>
      <c r="N129" s="366"/>
      <c r="O129" s="366"/>
      <c r="P129" s="366"/>
      <c r="Q129" s="366"/>
      <c r="R129" s="366"/>
      <c r="S129" s="511" t="s">
        <v>415</v>
      </c>
      <c r="T129" s="512"/>
    </row>
    <row r="130" spans="2:20" s="6" customFormat="1" ht="82.5" customHeight="1" x14ac:dyDescent="0.2">
      <c r="B130" s="396" t="s">
        <v>53</v>
      </c>
      <c r="C130" s="396"/>
      <c r="D130" s="451" t="s">
        <v>395</v>
      </c>
      <c r="E130" s="452"/>
      <c r="F130" s="452"/>
      <c r="G130" s="452"/>
      <c r="H130" s="452"/>
      <c r="I130" s="452"/>
      <c r="J130" s="453"/>
      <c r="K130" s="366" t="s">
        <v>54</v>
      </c>
      <c r="L130" s="366"/>
      <c r="M130" s="366"/>
      <c r="N130" s="366"/>
      <c r="O130" s="366"/>
      <c r="P130" s="366"/>
      <c r="Q130" s="366"/>
      <c r="R130" s="366"/>
      <c r="S130" s="481" t="s">
        <v>55</v>
      </c>
      <c r="T130" s="482"/>
    </row>
    <row r="131" spans="2:20" s="6" customFormat="1" ht="329.25" customHeight="1" x14ac:dyDescent="0.2">
      <c r="B131" s="396" t="s">
        <v>22</v>
      </c>
      <c r="C131" s="396"/>
      <c r="D131" s="451" t="s">
        <v>396</v>
      </c>
      <c r="E131" s="452"/>
      <c r="F131" s="452"/>
      <c r="G131" s="452"/>
      <c r="H131" s="452"/>
      <c r="I131" s="452"/>
      <c r="J131" s="453"/>
      <c r="K131" s="375" t="s">
        <v>112</v>
      </c>
      <c r="L131" s="750"/>
      <c r="M131" s="750"/>
      <c r="N131" s="750"/>
      <c r="O131" s="750"/>
      <c r="P131" s="750"/>
      <c r="Q131" s="750"/>
      <c r="R131" s="750"/>
      <c r="S131" s="481" t="s">
        <v>55</v>
      </c>
      <c r="T131" s="482"/>
    </row>
    <row r="132" spans="2:20" s="6" customFormat="1" ht="158.1" customHeight="1" x14ac:dyDescent="0.2">
      <c r="B132" s="396" t="s">
        <v>56</v>
      </c>
      <c r="C132" s="396"/>
      <c r="D132" s="451" t="s">
        <v>397</v>
      </c>
      <c r="E132" s="452"/>
      <c r="F132" s="452"/>
      <c r="G132" s="452"/>
      <c r="H132" s="452"/>
      <c r="I132" s="452"/>
      <c r="J132" s="453"/>
      <c r="K132" s="366" t="s">
        <v>57</v>
      </c>
      <c r="L132" s="366"/>
      <c r="M132" s="366"/>
      <c r="N132" s="366"/>
      <c r="O132" s="366"/>
      <c r="P132" s="366"/>
      <c r="Q132" s="366"/>
      <c r="R132" s="366"/>
      <c r="S132" s="511" t="s">
        <v>58</v>
      </c>
      <c r="T132" s="512"/>
    </row>
    <row r="133" spans="2:20" s="6" customFormat="1" ht="22.5" customHeight="1" x14ac:dyDescent="0.2">
      <c r="B133" s="360"/>
      <c r="C133" s="361"/>
      <c r="D133" s="361"/>
      <c r="E133" s="361"/>
      <c r="F133" s="361"/>
      <c r="G133" s="361"/>
      <c r="H133" s="361"/>
      <c r="I133" s="361"/>
      <c r="J133" s="361"/>
      <c r="K133" s="361"/>
      <c r="L133" s="361"/>
      <c r="M133" s="361"/>
      <c r="N133" s="361"/>
      <c r="O133" s="361"/>
      <c r="P133" s="361"/>
      <c r="Q133" s="361"/>
      <c r="R133" s="361"/>
      <c r="S133" s="361"/>
      <c r="T133" s="362"/>
    </row>
    <row r="134" spans="2:20" s="3" customFormat="1" ht="22.5" customHeight="1" x14ac:dyDescent="0.2">
      <c r="B134" s="363" t="s">
        <v>113</v>
      </c>
      <c r="C134" s="364"/>
      <c r="D134" s="364"/>
      <c r="E134" s="364"/>
      <c r="F134" s="364"/>
      <c r="G134" s="364"/>
      <c r="H134" s="364"/>
      <c r="I134" s="364"/>
      <c r="J134" s="364"/>
      <c r="K134" s="364"/>
      <c r="L134" s="364"/>
      <c r="M134" s="364"/>
      <c r="N134" s="364"/>
      <c r="O134" s="364"/>
      <c r="P134" s="364"/>
      <c r="Q134" s="364"/>
      <c r="R134" s="364"/>
      <c r="S134" s="364"/>
      <c r="T134" s="365"/>
    </row>
    <row r="135" spans="2:20" s="3" customFormat="1" ht="29.25" customHeight="1" x14ac:dyDescent="0.2">
      <c r="B135" s="4"/>
      <c r="C135" s="4"/>
      <c r="D135" s="4"/>
      <c r="E135" s="4"/>
      <c r="F135" s="4"/>
      <c r="G135" s="70"/>
      <c r="H135" s="4"/>
      <c r="I135" s="5"/>
      <c r="J135" s="4"/>
      <c r="K135" s="4"/>
      <c r="L135" s="513"/>
      <c r="M135" s="514"/>
      <c r="N135" s="514"/>
      <c r="O135" s="514"/>
      <c r="P135" s="514"/>
      <c r="Q135" s="514"/>
      <c r="R135" s="514"/>
      <c r="S135" s="514"/>
      <c r="T135" s="515"/>
    </row>
    <row r="136" spans="2:20" s="3" customFormat="1" ht="22.5" customHeight="1" x14ac:dyDescent="0.2">
      <c r="B136" s="397" t="s">
        <v>59</v>
      </c>
      <c r="C136" s="534"/>
      <c r="D136" s="534"/>
      <c r="E136" s="534"/>
      <c r="F136" s="534"/>
      <c r="G136" s="534"/>
      <c r="H136" s="534"/>
      <c r="I136" s="534"/>
      <c r="J136" s="534"/>
      <c r="K136" s="398"/>
      <c r="L136" s="516"/>
      <c r="M136" s="517"/>
      <c r="N136" s="517"/>
      <c r="O136" s="517"/>
      <c r="P136" s="517"/>
      <c r="Q136" s="517"/>
      <c r="R136" s="517"/>
      <c r="S136" s="517"/>
      <c r="T136" s="518"/>
    </row>
    <row r="137" spans="2:20" s="3" customFormat="1" ht="28.5" customHeight="1" x14ac:dyDescent="0.2">
      <c r="B137" s="396" t="s">
        <v>60</v>
      </c>
      <c r="C137" s="396"/>
      <c r="D137" s="396"/>
      <c r="E137" s="397" t="s">
        <v>347</v>
      </c>
      <c r="F137" s="398"/>
      <c r="G137" s="8" t="s">
        <v>61</v>
      </c>
      <c r="H137" s="9" t="s">
        <v>62</v>
      </c>
      <c r="I137" s="10" t="s">
        <v>63</v>
      </c>
      <c r="J137" s="66" t="s">
        <v>64</v>
      </c>
      <c r="K137" s="66" t="s">
        <v>65</v>
      </c>
      <c r="L137" s="516"/>
      <c r="M137" s="517"/>
      <c r="N137" s="517"/>
      <c r="O137" s="517"/>
      <c r="P137" s="517"/>
      <c r="Q137" s="517"/>
      <c r="R137" s="517"/>
      <c r="S137" s="517"/>
      <c r="T137" s="518"/>
    </row>
    <row r="138" spans="2:20" s="3" customFormat="1" ht="25.5" customHeight="1" x14ac:dyDescent="0.2">
      <c r="B138" s="505" t="s">
        <v>66</v>
      </c>
      <c r="C138" s="506"/>
      <c r="D138" s="507"/>
      <c r="E138" s="532">
        <v>38.89</v>
      </c>
      <c r="F138" s="533"/>
      <c r="G138" s="13">
        <f>+E151</f>
        <v>0.72419999999999995</v>
      </c>
      <c r="H138" s="27">
        <f>+G151</f>
        <v>0.84750000000000003</v>
      </c>
      <c r="I138" s="11">
        <v>42684</v>
      </c>
      <c r="J138" s="11">
        <v>44923</v>
      </c>
      <c r="K138" s="12">
        <f t="shared" ref="K138:K145" si="0">+J138-I138</f>
        <v>2239</v>
      </c>
      <c r="L138" s="516"/>
      <c r="M138" s="517"/>
      <c r="N138" s="517"/>
      <c r="O138" s="517"/>
      <c r="P138" s="517"/>
      <c r="Q138" s="517"/>
      <c r="R138" s="517"/>
      <c r="S138" s="517"/>
      <c r="T138" s="518"/>
    </row>
    <row r="139" spans="2:20" s="3" customFormat="1" ht="15" customHeight="1" x14ac:dyDescent="0.2">
      <c r="B139" s="505" t="s">
        <v>67</v>
      </c>
      <c r="C139" s="506"/>
      <c r="D139" s="507"/>
      <c r="E139" s="532">
        <v>21.84</v>
      </c>
      <c r="F139" s="533"/>
      <c r="G139" s="13">
        <f>+F197</f>
        <v>0.53639999999999999</v>
      </c>
      <c r="H139" s="27">
        <f>+H197</f>
        <v>0.65610000000000002</v>
      </c>
      <c r="I139" s="11">
        <v>43044</v>
      </c>
      <c r="J139" s="11">
        <v>44772</v>
      </c>
      <c r="K139" s="12">
        <f t="shared" si="0"/>
        <v>1728</v>
      </c>
      <c r="L139" s="516"/>
      <c r="M139" s="517"/>
      <c r="N139" s="517"/>
      <c r="O139" s="517"/>
      <c r="P139" s="517"/>
      <c r="Q139" s="517"/>
      <c r="R139" s="517"/>
      <c r="S139" s="517"/>
      <c r="T139" s="518"/>
    </row>
    <row r="140" spans="2:20" s="3" customFormat="1" ht="30.75" customHeight="1" x14ac:dyDescent="0.2">
      <c r="B140" s="505" t="s">
        <v>68</v>
      </c>
      <c r="C140" s="506"/>
      <c r="D140" s="507"/>
      <c r="E140" s="532">
        <v>0</v>
      </c>
      <c r="F140" s="533"/>
      <c r="G140" s="95">
        <f>F240</f>
        <v>1</v>
      </c>
      <c r="H140" s="96">
        <f>H240</f>
        <v>1</v>
      </c>
      <c r="I140" s="11">
        <v>42689</v>
      </c>
      <c r="J140" s="11">
        <v>42840</v>
      </c>
      <c r="K140" s="12">
        <f t="shared" si="0"/>
        <v>151</v>
      </c>
      <c r="L140" s="516"/>
      <c r="M140" s="517"/>
      <c r="N140" s="517"/>
      <c r="O140" s="517"/>
      <c r="P140" s="517"/>
      <c r="Q140" s="517"/>
      <c r="R140" s="517"/>
      <c r="S140" s="517"/>
      <c r="T140" s="518"/>
    </row>
    <row r="141" spans="2:20" s="3" customFormat="1" ht="25.5" customHeight="1" x14ac:dyDescent="0.2">
      <c r="B141" s="505" t="s">
        <v>69</v>
      </c>
      <c r="C141" s="506"/>
      <c r="D141" s="507"/>
      <c r="E141" s="532">
        <v>34.69</v>
      </c>
      <c r="F141" s="533"/>
      <c r="G141" s="13">
        <f>+E255</f>
        <v>0.79290000000000005</v>
      </c>
      <c r="H141" s="27">
        <f>+G255</f>
        <v>0.85699999999999998</v>
      </c>
      <c r="I141" s="11">
        <v>42684</v>
      </c>
      <c r="J141" s="11">
        <v>44923</v>
      </c>
      <c r="K141" s="12">
        <f t="shared" si="0"/>
        <v>2239</v>
      </c>
      <c r="L141" s="516"/>
      <c r="M141" s="517"/>
      <c r="N141" s="517"/>
      <c r="O141" s="517"/>
      <c r="P141" s="517"/>
      <c r="Q141" s="517"/>
      <c r="R141" s="517"/>
      <c r="S141" s="517"/>
      <c r="T141" s="518"/>
    </row>
    <row r="142" spans="2:20" s="3" customFormat="1" ht="23.25" customHeight="1" x14ac:dyDescent="0.2">
      <c r="B142" s="505" t="s">
        <v>487</v>
      </c>
      <c r="C142" s="506"/>
      <c r="D142" s="507"/>
      <c r="E142" s="421">
        <v>4.58</v>
      </c>
      <c r="F142" s="422"/>
      <c r="G142" s="95">
        <f>+H278</f>
        <v>1</v>
      </c>
      <c r="H142" s="96">
        <f>+H275</f>
        <v>1</v>
      </c>
      <c r="I142" s="11">
        <v>42684</v>
      </c>
      <c r="J142" s="11">
        <v>43895</v>
      </c>
      <c r="K142" s="427">
        <f t="shared" si="0"/>
        <v>1211</v>
      </c>
      <c r="L142" s="516"/>
      <c r="M142" s="517"/>
      <c r="N142" s="517"/>
      <c r="O142" s="517"/>
      <c r="P142" s="517"/>
      <c r="Q142" s="517"/>
      <c r="R142" s="517"/>
      <c r="S142" s="517"/>
      <c r="T142" s="518"/>
    </row>
    <row r="143" spans="2:20" s="3" customFormat="1" ht="22.5" customHeight="1" x14ac:dyDescent="0.2">
      <c r="B143" s="505" t="s">
        <v>488</v>
      </c>
      <c r="C143" s="506"/>
      <c r="D143" s="507"/>
      <c r="E143" s="423"/>
      <c r="F143" s="424"/>
      <c r="G143" s="95">
        <f>+F288</f>
        <v>1</v>
      </c>
      <c r="H143" s="96">
        <f>+H288</f>
        <v>1</v>
      </c>
      <c r="I143" s="11">
        <v>42684</v>
      </c>
      <c r="J143" s="11">
        <v>43895</v>
      </c>
      <c r="K143" s="428"/>
      <c r="L143" s="516"/>
      <c r="M143" s="517"/>
      <c r="N143" s="517"/>
      <c r="O143" s="517"/>
      <c r="P143" s="517"/>
      <c r="Q143" s="517"/>
      <c r="R143" s="517"/>
      <c r="S143" s="517"/>
      <c r="T143" s="518"/>
    </row>
    <row r="144" spans="2:20" s="18" customFormat="1" ht="19.5" customHeight="1" x14ac:dyDescent="0.2">
      <c r="B144" s="505" t="s">
        <v>99</v>
      </c>
      <c r="C144" s="506"/>
      <c r="D144" s="507"/>
      <c r="E144" s="425"/>
      <c r="F144" s="426"/>
      <c r="G144" s="95">
        <v>1</v>
      </c>
      <c r="H144" s="96">
        <v>1</v>
      </c>
      <c r="I144" s="14"/>
      <c r="J144" s="14"/>
      <c r="K144" s="429"/>
      <c r="L144" s="516"/>
      <c r="M144" s="517"/>
      <c r="N144" s="517"/>
      <c r="O144" s="517"/>
      <c r="P144" s="517"/>
      <c r="Q144" s="517"/>
      <c r="R144" s="517"/>
      <c r="S144" s="517"/>
      <c r="T144" s="518"/>
    </row>
    <row r="145" spans="2:21" s="18" customFormat="1" ht="21.75" customHeight="1" x14ac:dyDescent="0.25">
      <c r="B145" s="397" t="s">
        <v>70</v>
      </c>
      <c r="C145" s="534"/>
      <c r="D145" s="398"/>
      <c r="E145" s="752">
        <f>SUM(E138:F142)</f>
        <v>100</v>
      </c>
      <c r="F145" s="753"/>
      <c r="G145" s="92">
        <f>+G138*E138+G139*E139+G140*E140+G141*E141+G143*E142</f>
        <v>71.964815000000002</v>
      </c>
      <c r="H145" s="92">
        <f>+H138*E138+H139*E139+H140*E140+H141*E141+H144*E142</f>
        <v>81.597829000000004</v>
      </c>
      <c r="I145" s="93">
        <v>42684</v>
      </c>
      <c r="J145" s="93">
        <v>44549</v>
      </c>
      <c r="K145" s="94">
        <f t="shared" si="0"/>
        <v>1865</v>
      </c>
      <c r="L145" s="516"/>
      <c r="M145" s="517"/>
      <c r="N145" s="517"/>
      <c r="O145" s="517"/>
      <c r="P145" s="517"/>
      <c r="Q145" s="517"/>
      <c r="R145" s="517"/>
      <c r="S145" s="517"/>
      <c r="T145" s="518"/>
    </row>
    <row r="146" spans="2:21" s="18" customFormat="1" ht="14.25" x14ac:dyDescent="0.2">
      <c r="B146" s="67"/>
      <c r="C146" s="67"/>
      <c r="D146" s="67"/>
      <c r="E146" s="13"/>
      <c r="F146" s="13"/>
      <c r="G146" s="15"/>
      <c r="H146" s="14"/>
      <c r="I146" s="16"/>
      <c r="J146" s="14"/>
      <c r="K146" s="14"/>
      <c r="L146" s="519"/>
      <c r="M146" s="520"/>
      <c r="N146" s="520"/>
      <c r="O146" s="520"/>
      <c r="P146" s="520"/>
      <c r="Q146" s="520"/>
      <c r="R146" s="520"/>
      <c r="S146" s="520"/>
      <c r="T146" s="521"/>
    </row>
    <row r="147" spans="2:21" s="3" customFormat="1" ht="15" customHeight="1" x14ac:dyDescent="0.2">
      <c r="B147" s="448" t="s">
        <v>71</v>
      </c>
      <c r="C147" s="449"/>
      <c r="D147" s="449"/>
      <c r="E147" s="449"/>
      <c r="F147" s="449"/>
      <c r="G147" s="449"/>
      <c r="H147" s="449"/>
      <c r="I147" s="449"/>
      <c r="J147" s="449"/>
      <c r="K147" s="449"/>
      <c r="L147" s="449"/>
      <c r="M147" s="449"/>
      <c r="N147" s="449"/>
      <c r="O147" s="449"/>
      <c r="P147" s="449"/>
      <c r="Q147" s="449"/>
      <c r="R147" s="449"/>
      <c r="S147" s="449"/>
      <c r="T147" s="450"/>
    </row>
    <row r="148" spans="2:21" s="3" customFormat="1" ht="22.5" customHeight="1" x14ac:dyDescent="0.2">
      <c r="B148" s="386" t="s">
        <v>404</v>
      </c>
      <c r="C148" s="387"/>
      <c r="D148" s="387"/>
      <c r="E148" s="387"/>
      <c r="F148" s="387"/>
      <c r="G148" s="387"/>
      <c r="H148" s="387"/>
      <c r="I148" s="387"/>
      <c r="J148" s="387"/>
      <c r="K148" s="387"/>
      <c r="L148" s="387"/>
      <c r="M148" s="387"/>
      <c r="N148" s="387"/>
      <c r="O148" s="387"/>
      <c r="P148" s="387"/>
      <c r="Q148" s="387"/>
      <c r="R148" s="387"/>
      <c r="S148" s="387"/>
      <c r="T148" s="388"/>
    </row>
    <row r="149" spans="2:21" s="3" customFormat="1" ht="33.75" customHeight="1" x14ac:dyDescent="0.2">
      <c r="B149" s="380" t="s">
        <v>114</v>
      </c>
      <c r="C149" s="381"/>
      <c r="D149" s="381"/>
      <c r="E149" s="381"/>
      <c r="F149" s="381"/>
      <c r="G149" s="381"/>
      <c r="H149" s="381"/>
      <c r="I149" s="381"/>
      <c r="J149" s="381"/>
      <c r="K149" s="382"/>
      <c r="L149" s="485"/>
      <c r="M149" s="486"/>
      <c r="N149" s="486"/>
      <c r="O149" s="486"/>
      <c r="P149" s="486"/>
      <c r="Q149" s="486"/>
      <c r="R149" s="486"/>
      <c r="S149" s="486"/>
      <c r="T149" s="487"/>
    </row>
    <row r="150" spans="2:21" s="3" customFormat="1" ht="22.5" customHeight="1" x14ac:dyDescent="0.2">
      <c r="B150" s="379" t="s">
        <v>72</v>
      </c>
      <c r="C150" s="379"/>
      <c r="D150" s="379"/>
      <c r="E150" s="370" t="s">
        <v>348</v>
      </c>
      <c r="F150" s="372"/>
      <c r="G150" s="379" t="s">
        <v>62</v>
      </c>
      <c r="H150" s="379"/>
      <c r="I150" s="379" t="s">
        <v>73</v>
      </c>
      <c r="J150" s="379"/>
      <c r="K150" s="379"/>
      <c r="L150" s="488"/>
      <c r="M150" s="489"/>
      <c r="N150" s="489"/>
      <c r="O150" s="489"/>
      <c r="P150" s="489"/>
      <c r="Q150" s="489"/>
      <c r="R150" s="489"/>
      <c r="S150" s="489"/>
      <c r="T150" s="490"/>
    </row>
    <row r="151" spans="2:21" s="3" customFormat="1" ht="22.5" customHeight="1" x14ac:dyDescent="0.2">
      <c r="B151" s="470" t="s">
        <v>74</v>
      </c>
      <c r="C151" s="470"/>
      <c r="D151" s="470"/>
      <c r="E151" s="466">
        <f>+G154</f>
        <v>0.72419999999999995</v>
      </c>
      <c r="F151" s="467"/>
      <c r="G151" s="407">
        <v>0.84750000000000003</v>
      </c>
      <c r="H151" s="407"/>
      <c r="I151" s="385">
        <f>E151-G151</f>
        <v>-0.12330000000000008</v>
      </c>
      <c r="J151" s="385"/>
      <c r="K151" s="385"/>
      <c r="L151" s="488"/>
      <c r="M151" s="489"/>
      <c r="N151" s="489"/>
      <c r="O151" s="489"/>
      <c r="P151" s="489"/>
      <c r="Q151" s="489"/>
      <c r="R151" s="489"/>
      <c r="S151" s="489"/>
      <c r="T151" s="490"/>
    </row>
    <row r="152" spans="2:21" s="3" customFormat="1" ht="22.5" customHeight="1" x14ac:dyDescent="0.2">
      <c r="B152" s="360"/>
      <c r="C152" s="361"/>
      <c r="D152" s="361"/>
      <c r="E152" s="361"/>
      <c r="F152" s="361"/>
      <c r="G152" s="361"/>
      <c r="H152" s="361"/>
      <c r="I152" s="361"/>
      <c r="J152" s="361"/>
      <c r="K152" s="362"/>
      <c r="L152" s="488"/>
      <c r="M152" s="489"/>
      <c r="N152" s="489"/>
      <c r="O152" s="489"/>
      <c r="P152" s="489"/>
      <c r="Q152" s="489"/>
      <c r="R152" s="489"/>
      <c r="S152" s="489"/>
      <c r="T152" s="490"/>
    </row>
    <row r="153" spans="2:21" s="3" customFormat="1" ht="32.25" customHeight="1" x14ac:dyDescent="0.2">
      <c r="B153" s="379" t="s">
        <v>75</v>
      </c>
      <c r="C153" s="379"/>
      <c r="D153" s="379" t="s">
        <v>64</v>
      </c>
      <c r="E153" s="379"/>
      <c r="F153" s="63" t="s">
        <v>76</v>
      </c>
      <c r="G153" s="385" t="s">
        <v>77</v>
      </c>
      <c r="H153" s="385"/>
      <c r="I153" s="63" t="s">
        <v>78</v>
      </c>
      <c r="J153" s="385" t="s">
        <v>79</v>
      </c>
      <c r="K153" s="385"/>
      <c r="L153" s="488"/>
      <c r="M153" s="489"/>
      <c r="N153" s="489"/>
      <c r="O153" s="489"/>
      <c r="P153" s="489"/>
      <c r="Q153" s="489"/>
      <c r="R153" s="489"/>
      <c r="S153" s="489"/>
      <c r="T153" s="490"/>
    </row>
    <row r="154" spans="2:21" s="3" customFormat="1" ht="29.25" customHeight="1" x14ac:dyDescent="0.2">
      <c r="B154" s="537">
        <f>I138</f>
        <v>42684</v>
      </c>
      <c r="C154" s="441"/>
      <c r="D154" s="537">
        <f>J138</f>
        <v>44923</v>
      </c>
      <c r="E154" s="441"/>
      <c r="F154" s="17">
        <f>K138</f>
        <v>2239</v>
      </c>
      <c r="G154" s="508">
        <v>0.72419999999999995</v>
      </c>
      <c r="H154" s="509"/>
      <c r="I154" s="509"/>
      <c r="J154" s="509"/>
      <c r="K154" s="510"/>
      <c r="L154" s="488"/>
      <c r="M154" s="489"/>
      <c r="N154" s="489"/>
      <c r="O154" s="489"/>
      <c r="P154" s="489"/>
      <c r="Q154" s="489"/>
      <c r="R154" s="489"/>
      <c r="S154" s="489"/>
      <c r="T154" s="490"/>
    </row>
    <row r="155" spans="2:21" s="3" customFormat="1" ht="25.5" customHeight="1" x14ac:dyDescent="0.2">
      <c r="B155" s="360"/>
      <c r="C155" s="361"/>
      <c r="D155" s="361"/>
      <c r="E155" s="361"/>
      <c r="F155" s="361"/>
      <c r="G155" s="361"/>
      <c r="H155" s="361"/>
      <c r="I155" s="361"/>
      <c r="J155" s="361"/>
      <c r="K155" s="362"/>
      <c r="L155" s="488"/>
      <c r="M155" s="489"/>
      <c r="N155" s="489"/>
      <c r="O155" s="489"/>
      <c r="P155" s="489"/>
      <c r="Q155" s="489"/>
      <c r="R155" s="489"/>
      <c r="S155" s="489"/>
      <c r="T155" s="490"/>
    </row>
    <row r="156" spans="2:21" s="3" customFormat="1" ht="19.5" customHeight="1" x14ac:dyDescent="0.2">
      <c r="B156" s="380" t="s">
        <v>80</v>
      </c>
      <c r="C156" s="381"/>
      <c r="D156" s="381"/>
      <c r="E156" s="381"/>
      <c r="F156" s="381"/>
      <c r="G156" s="381"/>
      <c r="H156" s="381"/>
      <c r="I156" s="381"/>
      <c r="J156" s="381"/>
      <c r="K156" s="382"/>
      <c r="L156" s="491"/>
      <c r="M156" s="492"/>
      <c r="N156" s="492"/>
      <c r="O156" s="492"/>
      <c r="P156" s="492"/>
      <c r="Q156" s="492"/>
      <c r="R156" s="492"/>
      <c r="S156" s="492"/>
      <c r="T156" s="493"/>
    </row>
    <row r="157" spans="2:21" s="3" customFormat="1" ht="22.5" customHeight="1" x14ac:dyDescent="0.2">
      <c r="B157" s="463" t="s">
        <v>81</v>
      </c>
      <c r="C157" s="463"/>
      <c r="D157" s="463"/>
      <c r="E157" s="463"/>
      <c r="F157" s="410" t="s">
        <v>534</v>
      </c>
      <c r="G157" s="410"/>
      <c r="H157" s="410"/>
      <c r="I157" s="410"/>
      <c r="J157" s="457" t="s">
        <v>82</v>
      </c>
      <c r="K157" s="458"/>
      <c r="L157" s="458"/>
      <c r="M157" s="458"/>
      <c r="N157" s="458"/>
      <c r="O157" s="458"/>
      <c r="P157" s="458"/>
      <c r="Q157" s="458"/>
      <c r="R157" s="458"/>
      <c r="S157" s="458"/>
      <c r="T157" s="459"/>
    </row>
    <row r="158" spans="2:21" s="3" customFormat="1" ht="19.5" customHeight="1" x14ac:dyDescent="0.2">
      <c r="B158" s="463" t="s">
        <v>83</v>
      </c>
      <c r="C158" s="463"/>
      <c r="D158" s="463" t="s">
        <v>349</v>
      </c>
      <c r="E158" s="463"/>
      <c r="F158" s="410"/>
      <c r="G158" s="410"/>
      <c r="H158" s="410"/>
      <c r="I158" s="410"/>
      <c r="J158" s="460"/>
      <c r="K158" s="461"/>
      <c r="L158" s="461"/>
      <c r="M158" s="461"/>
      <c r="N158" s="461"/>
      <c r="O158" s="461"/>
      <c r="P158" s="461"/>
      <c r="Q158" s="461"/>
      <c r="R158" s="461"/>
      <c r="S158" s="461"/>
      <c r="T158" s="462"/>
    </row>
    <row r="159" spans="2:21" s="3" customFormat="1" ht="82.9" customHeight="1" x14ac:dyDescent="0.2">
      <c r="B159" s="376" t="s">
        <v>403</v>
      </c>
      <c r="C159" s="378"/>
      <c r="D159" s="376" t="s">
        <v>491</v>
      </c>
      <c r="E159" s="378"/>
      <c r="F159" s="376" t="s">
        <v>998</v>
      </c>
      <c r="G159" s="377"/>
      <c r="H159" s="377"/>
      <c r="I159" s="378"/>
      <c r="J159" s="393" t="s">
        <v>1092</v>
      </c>
      <c r="K159" s="394"/>
      <c r="L159" s="394"/>
      <c r="M159" s="394"/>
      <c r="N159" s="394"/>
      <c r="O159" s="394"/>
      <c r="P159" s="394"/>
      <c r="Q159" s="394"/>
      <c r="R159" s="394"/>
      <c r="S159" s="394"/>
      <c r="T159" s="395"/>
      <c r="U159" s="277"/>
    </row>
    <row r="160" spans="2:21" s="3" customFormat="1" ht="109.15" customHeight="1" x14ac:dyDescent="0.2">
      <c r="B160" s="376" t="s">
        <v>521</v>
      </c>
      <c r="C160" s="378"/>
      <c r="D160" s="376" t="s">
        <v>543</v>
      </c>
      <c r="E160" s="378"/>
      <c r="F160" s="390" t="s">
        <v>735</v>
      </c>
      <c r="G160" s="391"/>
      <c r="H160" s="391"/>
      <c r="I160" s="392"/>
      <c r="J160" s="393" t="s">
        <v>1165</v>
      </c>
      <c r="K160" s="394"/>
      <c r="L160" s="394"/>
      <c r="M160" s="394"/>
      <c r="N160" s="394"/>
      <c r="O160" s="394"/>
      <c r="P160" s="394"/>
      <c r="Q160" s="394"/>
      <c r="R160" s="394"/>
      <c r="S160" s="394"/>
      <c r="T160" s="395"/>
      <c r="U160" s="277"/>
    </row>
    <row r="161" spans="2:21" s="3" customFormat="1" ht="49.9" customHeight="1" x14ac:dyDescent="0.2">
      <c r="B161" s="376" t="s">
        <v>775</v>
      </c>
      <c r="C161" s="378"/>
      <c r="D161" s="376" t="s">
        <v>840</v>
      </c>
      <c r="E161" s="378"/>
      <c r="F161" s="390" t="s">
        <v>767</v>
      </c>
      <c r="G161" s="391"/>
      <c r="H161" s="391"/>
      <c r="I161" s="392"/>
      <c r="J161" s="393" t="s">
        <v>1166</v>
      </c>
      <c r="K161" s="394"/>
      <c r="L161" s="394"/>
      <c r="M161" s="394"/>
      <c r="N161" s="394"/>
      <c r="O161" s="394"/>
      <c r="P161" s="394"/>
      <c r="Q161" s="394"/>
      <c r="R161" s="394"/>
      <c r="S161" s="394"/>
      <c r="T161" s="395"/>
      <c r="U161" s="277"/>
    </row>
    <row r="162" spans="2:21" s="3" customFormat="1" ht="52.15" customHeight="1" x14ac:dyDescent="0.2">
      <c r="B162" s="390" t="s">
        <v>859</v>
      </c>
      <c r="C162" s="392"/>
      <c r="D162" s="376" t="s">
        <v>860</v>
      </c>
      <c r="E162" s="378"/>
      <c r="F162" s="390" t="s">
        <v>767</v>
      </c>
      <c r="G162" s="391"/>
      <c r="H162" s="391"/>
      <c r="I162" s="392"/>
      <c r="J162" s="393" t="s">
        <v>1093</v>
      </c>
      <c r="K162" s="394"/>
      <c r="L162" s="394"/>
      <c r="M162" s="394"/>
      <c r="N162" s="394"/>
      <c r="O162" s="394"/>
      <c r="P162" s="394"/>
      <c r="Q162" s="394"/>
      <c r="R162" s="394"/>
      <c r="S162" s="394"/>
      <c r="T162" s="395"/>
      <c r="U162" s="277"/>
    </row>
    <row r="163" spans="2:21" s="3" customFormat="1" ht="55.15" customHeight="1" x14ac:dyDescent="0.2">
      <c r="B163" s="390" t="s">
        <v>765</v>
      </c>
      <c r="C163" s="392"/>
      <c r="D163" s="376" t="s">
        <v>766</v>
      </c>
      <c r="E163" s="378"/>
      <c r="F163" s="390" t="s">
        <v>767</v>
      </c>
      <c r="G163" s="391"/>
      <c r="H163" s="391"/>
      <c r="I163" s="392"/>
      <c r="J163" s="393" t="s">
        <v>1068</v>
      </c>
      <c r="K163" s="394"/>
      <c r="L163" s="394"/>
      <c r="M163" s="394"/>
      <c r="N163" s="394"/>
      <c r="O163" s="394"/>
      <c r="P163" s="394"/>
      <c r="Q163" s="394"/>
      <c r="R163" s="394"/>
      <c r="S163" s="394"/>
      <c r="T163" s="395"/>
      <c r="U163" s="277"/>
    </row>
    <row r="164" spans="2:21" s="3" customFormat="1" ht="126.6" customHeight="1" x14ac:dyDescent="0.2">
      <c r="B164" s="376" t="s">
        <v>756</v>
      </c>
      <c r="C164" s="378"/>
      <c r="D164" s="376" t="s">
        <v>768</v>
      </c>
      <c r="E164" s="378"/>
      <c r="F164" s="390" t="s">
        <v>767</v>
      </c>
      <c r="G164" s="391"/>
      <c r="H164" s="391"/>
      <c r="I164" s="392"/>
      <c r="J164" s="393" t="s">
        <v>1047</v>
      </c>
      <c r="K164" s="394"/>
      <c r="L164" s="394"/>
      <c r="M164" s="394"/>
      <c r="N164" s="394"/>
      <c r="O164" s="394"/>
      <c r="P164" s="394"/>
      <c r="Q164" s="394"/>
      <c r="R164" s="394"/>
      <c r="S164" s="394"/>
      <c r="T164" s="395"/>
      <c r="U164" s="277"/>
    </row>
    <row r="165" spans="2:21" s="3" customFormat="1" ht="87" customHeight="1" x14ac:dyDescent="0.2">
      <c r="B165" s="390" t="s">
        <v>558</v>
      </c>
      <c r="C165" s="392"/>
      <c r="D165" s="376"/>
      <c r="E165" s="378"/>
      <c r="F165" s="390" t="s">
        <v>1048</v>
      </c>
      <c r="G165" s="391"/>
      <c r="H165" s="391"/>
      <c r="I165" s="392"/>
      <c r="J165" s="393" t="s">
        <v>1101</v>
      </c>
      <c r="K165" s="394"/>
      <c r="L165" s="394"/>
      <c r="M165" s="394"/>
      <c r="N165" s="394"/>
      <c r="O165" s="394"/>
      <c r="P165" s="394"/>
      <c r="Q165" s="394"/>
      <c r="R165" s="394"/>
      <c r="S165" s="394"/>
      <c r="T165" s="395"/>
      <c r="U165" s="277"/>
    </row>
    <row r="166" spans="2:21" s="3" customFormat="1" ht="74.45" customHeight="1" x14ac:dyDescent="0.2">
      <c r="B166" s="390" t="s">
        <v>1069</v>
      </c>
      <c r="C166" s="392"/>
      <c r="D166" s="376" t="s">
        <v>1070</v>
      </c>
      <c r="E166" s="378"/>
      <c r="F166" s="376" t="s">
        <v>767</v>
      </c>
      <c r="G166" s="377"/>
      <c r="H166" s="377"/>
      <c r="I166" s="378"/>
      <c r="J166" s="393" t="s">
        <v>1094</v>
      </c>
      <c r="K166" s="394"/>
      <c r="L166" s="394"/>
      <c r="M166" s="394"/>
      <c r="N166" s="394"/>
      <c r="O166" s="394"/>
      <c r="P166" s="394"/>
      <c r="Q166" s="394"/>
      <c r="R166" s="394"/>
      <c r="S166" s="394"/>
      <c r="T166" s="395"/>
      <c r="U166" s="277"/>
    </row>
    <row r="167" spans="2:21" s="3" customFormat="1" ht="60.6" customHeight="1" x14ac:dyDescent="0.2">
      <c r="B167" s="390" t="s">
        <v>592</v>
      </c>
      <c r="C167" s="392"/>
      <c r="D167" s="376" t="s">
        <v>593</v>
      </c>
      <c r="E167" s="378"/>
      <c r="F167" s="376" t="s">
        <v>594</v>
      </c>
      <c r="G167" s="377"/>
      <c r="H167" s="377"/>
      <c r="I167" s="378"/>
      <c r="J167" s="393" t="s">
        <v>1038</v>
      </c>
      <c r="K167" s="394"/>
      <c r="L167" s="394"/>
      <c r="M167" s="394"/>
      <c r="N167" s="394"/>
      <c r="O167" s="394"/>
      <c r="P167" s="394"/>
      <c r="Q167" s="394"/>
      <c r="R167" s="394"/>
      <c r="S167" s="394"/>
      <c r="T167" s="395"/>
      <c r="U167" s="277"/>
    </row>
    <row r="168" spans="2:21" s="3" customFormat="1" ht="55.9" customHeight="1" x14ac:dyDescent="0.2">
      <c r="B168" s="390" t="s">
        <v>530</v>
      </c>
      <c r="C168" s="392"/>
      <c r="D168" s="376"/>
      <c r="E168" s="378"/>
      <c r="F168" s="376" t="s">
        <v>757</v>
      </c>
      <c r="G168" s="377"/>
      <c r="H168" s="377"/>
      <c r="I168" s="378"/>
      <c r="J168" s="393" t="s">
        <v>1018</v>
      </c>
      <c r="K168" s="394"/>
      <c r="L168" s="394"/>
      <c r="M168" s="394"/>
      <c r="N168" s="394"/>
      <c r="O168" s="394"/>
      <c r="P168" s="394"/>
      <c r="Q168" s="394"/>
      <c r="R168" s="394"/>
      <c r="S168" s="394"/>
      <c r="T168" s="395"/>
      <c r="U168" s="277"/>
    </row>
    <row r="169" spans="2:21" s="3" customFormat="1" ht="123.6" customHeight="1" x14ac:dyDescent="0.2">
      <c r="B169" s="390" t="s">
        <v>769</v>
      </c>
      <c r="C169" s="392"/>
      <c r="D169" s="376"/>
      <c r="E169" s="378"/>
      <c r="F169" s="376" t="s">
        <v>999</v>
      </c>
      <c r="G169" s="377"/>
      <c r="H169" s="377"/>
      <c r="I169" s="378"/>
      <c r="J169" s="393" t="s">
        <v>1167</v>
      </c>
      <c r="K169" s="394"/>
      <c r="L169" s="394"/>
      <c r="M169" s="394"/>
      <c r="N169" s="394"/>
      <c r="O169" s="394"/>
      <c r="P169" s="394"/>
      <c r="Q169" s="394"/>
      <c r="R169" s="394"/>
      <c r="S169" s="394"/>
      <c r="T169" s="395"/>
      <c r="U169" s="277"/>
    </row>
    <row r="170" spans="2:21" s="3" customFormat="1" ht="56.45" customHeight="1" x14ac:dyDescent="0.2">
      <c r="B170" s="390" t="s">
        <v>522</v>
      </c>
      <c r="C170" s="392"/>
      <c r="D170" s="376"/>
      <c r="E170" s="378"/>
      <c r="F170" s="376" t="s">
        <v>770</v>
      </c>
      <c r="G170" s="377"/>
      <c r="H170" s="377"/>
      <c r="I170" s="378"/>
      <c r="J170" s="393" t="s">
        <v>1168</v>
      </c>
      <c r="K170" s="394"/>
      <c r="L170" s="394"/>
      <c r="M170" s="394"/>
      <c r="N170" s="394"/>
      <c r="O170" s="394"/>
      <c r="P170" s="394"/>
      <c r="Q170" s="394"/>
      <c r="R170" s="394"/>
      <c r="S170" s="394"/>
      <c r="T170" s="395"/>
      <c r="U170" s="277"/>
    </row>
    <row r="171" spans="2:21" s="3" customFormat="1" ht="56.45" customHeight="1" x14ac:dyDescent="0.2">
      <c r="B171" s="390" t="s">
        <v>604</v>
      </c>
      <c r="C171" s="392"/>
      <c r="D171" s="376"/>
      <c r="E171" s="378"/>
      <c r="F171" s="376" t="s">
        <v>594</v>
      </c>
      <c r="G171" s="377"/>
      <c r="H171" s="377"/>
      <c r="I171" s="378"/>
      <c r="J171" s="393" t="s">
        <v>1095</v>
      </c>
      <c r="K171" s="394"/>
      <c r="L171" s="394"/>
      <c r="M171" s="394"/>
      <c r="N171" s="394"/>
      <c r="O171" s="394"/>
      <c r="P171" s="394"/>
      <c r="Q171" s="394"/>
      <c r="R171" s="394"/>
      <c r="S171" s="394"/>
      <c r="T171" s="395"/>
      <c r="U171" s="277"/>
    </row>
    <row r="172" spans="2:21" s="3" customFormat="1" ht="123" customHeight="1" x14ac:dyDescent="0.2">
      <c r="B172" s="390" t="s">
        <v>753</v>
      </c>
      <c r="C172" s="392"/>
      <c r="D172" s="376" t="s">
        <v>595</v>
      </c>
      <c r="E172" s="378"/>
      <c r="F172" s="376" t="s">
        <v>754</v>
      </c>
      <c r="G172" s="377"/>
      <c r="H172" s="377"/>
      <c r="I172" s="378"/>
      <c r="J172" s="393" t="s">
        <v>1169</v>
      </c>
      <c r="K172" s="394"/>
      <c r="L172" s="394"/>
      <c r="M172" s="394"/>
      <c r="N172" s="394"/>
      <c r="O172" s="394"/>
      <c r="P172" s="394"/>
      <c r="Q172" s="394"/>
      <c r="R172" s="394"/>
      <c r="S172" s="394"/>
      <c r="T172" s="395"/>
      <c r="U172" s="277"/>
    </row>
    <row r="173" spans="2:21" s="3" customFormat="1" ht="132" customHeight="1" x14ac:dyDescent="0.2">
      <c r="B173" s="376" t="s">
        <v>559</v>
      </c>
      <c r="C173" s="378"/>
      <c r="D173" s="376" t="s">
        <v>595</v>
      </c>
      <c r="E173" s="378"/>
      <c r="F173" s="390" t="s">
        <v>560</v>
      </c>
      <c r="G173" s="391"/>
      <c r="H173" s="391"/>
      <c r="I173" s="392"/>
      <c r="J173" s="393" t="s">
        <v>1170</v>
      </c>
      <c r="K173" s="394"/>
      <c r="L173" s="394"/>
      <c r="M173" s="394"/>
      <c r="N173" s="394"/>
      <c r="O173" s="394"/>
      <c r="P173" s="394"/>
      <c r="Q173" s="394"/>
      <c r="R173" s="394"/>
      <c r="S173" s="394"/>
      <c r="T173" s="395"/>
      <c r="U173" s="277"/>
    </row>
    <row r="174" spans="2:21" s="3" customFormat="1" ht="214.9" customHeight="1" x14ac:dyDescent="0.2">
      <c r="B174" s="376" t="s">
        <v>505</v>
      </c>
      <c r="C174" s="378"/>
      <c r="D174" s="376"/>
      <c r="E174" s="378"/>
      <c r="F174" s="390" t="s">
        <v>556</v>
      </c>
      <c r="G174" s="391"/>
      <c r="H174" s="391"/>
      <c r="I174" s="392"/>
      <c r="J174" s="393" t="s">
        <v>1171</v>
      </c>
      <c r="K174" s="394"/>
      <c r="L174" s="394"/>
      <c r="M174" s="394"/>
      <c r="N174" s="394"/>
      <c r="O174" s="394"/>
      <c r="P174" s="394"/>
      <c r="Q174" s="394"/>
      <c r="R174" s="394"/>
      <c r="S174" s="394"/>
      <c r="T174" s="395"/>
      <c r="U174" s="277"/>
    </row>
    <row r="175" spans="2:21" s="3" customFormat="1" ht="57" customHeight="1" x14ac:dyDescent="0.2">
      <c r="B175" s="376" t="s">
        <v>561</v>
      </c>
      <c r="C175" s="378"/>
      <c r="D175" s="376"/>
      <c r="E175" s="378"/>
      <c r="F175" s="390" t="s">
        <v>1071</v>
      </c>
      <c r="G175" s="391"/>
      <c r="H175" s="391"/>
      <c r="I175" s="392"/>
      <c r="J175" s="393" t="s">
        <v>1172</v>
      </c>
      <c r="K175" s="394"/>
      <c r="L175" s="394"/>
      <c r="M175" s="394"/>
      <c r="N175" s="394"/>
      <c r="O175" s="394"/>
      <c r="P175" s="394"/>
      <c r="Q175" s="394"/>
      <c r="R175" s="394"/>
      <c r="S175" s="394"/>
      <c r="T175" s="395"/>
      <c r="U175" s="277"/>
    </row>
    <row r="176" spans="2:21" s="3" customFormat="1" ht="112.9" customHeight="1" x14ac:dyDescent="0.2">
      <c r="B176" s="376" t="s">
        <v>758</v>
      </c>
      <c r="C176" s="378"/>
      <c r="D176" s="376" t="s">
        <v>861</v>
      </c>
      <c r="E176" s="378"/>
      <c r="F176" s="390" t="s">
        <v>759</v>
      </c>
      <c r="G176" s="391"/>
      <c r="H176" s="391"/>
      <c r="I176" s="392"/>
      <c r="J176" s="393" t="s">
        <v>1173</v>
      </c>
      <c r="K176" s="394"/>
      <c r="L176" s="394"/>
      <c r="M176" s="394"/>
      <c r="N176" s="394"/>
      <c r="O176" s="394"/>
      <c r="P176" s="394"/>
      <c r="Q176" s="394"/>
      <c r="R176" s="394"/>
      <c r="S176" s="394"/>
      <c r="T176" s="395"/>
      <c r="U176" s="277"/>
    </row>
    <row r="177" spans="2:21" s="3" customFormat="1" ht="117.6" customHeight="1" x14ac:dyDescent="0.2">
      <c r="B177" s="390" t="s">
        <v>492</v>
      </c>
      <c r="C177" s="392"/>
      <c r="D177" s="376"/>
      <c r="E177" s="378"/>
      <c r="F177" s="390" t="s">
        <v>1019</v>
      </c>
      <c r="G177" s="391"/>
      <c r="H177" s="391"/>
      <c r="I177" s="392"/>
      <c r="J177" s="393" t="s">
        <v>1174</v>
      </c>
      <c r="K177" s="394"/>
      <c r="L177" s="394"/>
      <c r="M177" s="394"/>
      <c r="N177" s="394"/>
      <c r="O177" s="394"/>
      <c r="P177" s="394"/>
      <c r="Q177" s="394"/>
      <c r="R177" s="394"/>
      <c r="S177" s="394"/>
      <c r="T177" s="395"/>
      <c r="U177" s="277"/>
    </row>
    <row r="178" spans="2:21" s="3" customFormat="1" ht="162" customHeight="1" x14ac:dyDescent="0.2">
      <c r="B178" s="376" t="s">
        <v>1096</v>
      </c>
      <c r="C178" s="378"/>
      <c r="D178" s="376"/>
      <c r="E178" s="378"/>
      <c r="F178" s="390" t="s">
        <v>760</v>
      </c>
      <c r="G178" s="391"/>
      <c r="H178" s="391"/>
      <c r="I178" s="392"/>
      <c r="J178" s="393" t="s">
        <v>1097</v>
      </c>
      <c r="K178" s="394"/>
      <c r="L178" s="394"/>
      <c r="M178" s="394"/>
      <c r="N178" s="394"/>
      <c r="O178" s="394"/>
      <c r="P178" s="394"/>
      <c r="Q178" s="394"/>
      <c r="R178" s="394"/>
      <c r="S178" s="394"/>
      <c r="T178" s="395"/>
      <c r="U178" s="277"/>
    </row>
    <row r="179" spans="2:21" s="3" customFormat="1" ht="277.14999999999998" customHeight="1" x14ac:dyDescent="0.2">
      <c r="B179" s="376" t="s">
        <v>557</v>
      </c>
      <c r="C179" s="378"/>
      <c r="D179" s="376" t="s">
        <v>761</v>
      </c>
      <c r="E179" s="378"/>
      <c r="F179" s="390" t="s">
        <v>862</v>
      </c>
      <c r="G179" s="391"/>
      <c r="H179" s="391"/>
      <c r="I179" s="392"/>
      <c r="J179" s="393" t="s">
        <v>1175</v>
      </c>
      <c r="K179" s="394"/>
      <c r="L179" s="394"/>
      <c r="M179" s="394"/>
      <c r="N179" s="394"/>
      <c r="O179" s="394"/>
      <c r="P179" s="394"/>
      <c r="Q179" s="394"/>
      <c r="R179" s="394"/>
      <c r="S179" s="394"/>
      <c r="T179" s="395"/>
      <c r="U179" s="277"/>
    </row>
    <row r="180" spans="2:21" s="3" customFormat="1" ht="133.15" customHeight="1" x14ac:dyDescent="0.2">
      <c r="B180" s="376" t="s">
        <v>730</v>
      </c>
      <c r="C180" s="378"/>
      <c r="D180" s="376"/>
      <c r="E180" s="378"/>
      <c r="F180" s="390" t="s">
        <v>737</v>
      </c>
      <c r="G180" s="391"/>
      <c r="H180" s="391"/>
      <c r="I180" s="392"/>
      <c r="J180" s="393" t="s">
        <v>1176</v>
      </c>
      <c r="K180" s="394"/>
      <c r="L180" s="394"/>
      <c r="M180" s="394"/>
      <c r="N180" s="394"/>
      <c r="O180" s="394"/>
      <c r="P180" s="394"/>
      <c r="Q180" s="394"/>
      <c r="R180" s="394"/>
      <c r="S180" s="394"/>
      <c r="T180" s="395"/>
      <c r="U180" s="277"/>
    </row>
    <row r="181" spans="2:21" s="3" customFormat="1" ht="58.15" customHeight="1" x14ac:dyDescent="0.2">
      <c r="B181" s="376" t="s">
        <v>605</v>
      </c>
      <c r="C181" s="378"/>
      <c r="D181" s="376"/>
      <c r="E181" s="378"/>
      <c r="F181" s="390" t="s">
        <v>738</v>
      </c>
      <c r="G181" s="391"/>
      <c r="H181" s="391"/>
      <c r="I181" s="392"/>
      <c r="J181" s="393" t="s">
        <v>1000</v>
      </c>
      <c r="K181" s="394"/>
      <c r="L181" s="394"/>
      <c r="M181" s="394"/>
      <c r="N181" s="394"/>
      <c r="O181" s="394"/>
      <c r="P181" s="394"/>
      <c r="Q181" s="394"/>
      <c r="R181" s="394"/>
      <c r="S181" s="394"/>
      <c r="T181" s="395"/>
      <c r="U181" s="277"/>
    </row>
    <row r="182" spans="2:21" s="3" customFormat="1" ht="45" customHeight="1" x14ac:dyDescent="0.2">
      <c r="B182" s="376" t="s">
        <v>536</v>
      </c>
      <c r="C182" s="378"/>
      <c r="D182" s="376"/>
      <c r="E182" s="378"/>
      <c r="F182" s="390" t="s">
        <v>739</v>
      </c>
      <c r="G182" s="391"/>
      <c r="H182" s="391"/>
      <c r="I182" s="392"/>
      <c r="J182" s="393" t="s">
        <v>1182</v>
      </c>
      <c r="K182" s="394"/>
      <c r="L182" s="394"/>
      <c r="M182" s="394"/>
      <c r="N182" s="394"/>
      <c r="O182" s="394"/>
      <c r="P182" s="394"/>
      <c r="Q182" s="394"/>
      <c r="R182" s="394"/>
      <c r="S182" s="394"/>
      <c r="T182" s="395"/>
      <c r="U182" s="277"/>
    </row>
    <row r="183" spans="2:21" s="3" customFormat="1" ht="70.150000000000006" customHeight="1" x14ac:dyDescent="0.2">
      <c r="B183" s="376" t="s">
        <v>1098</v>
      </c>
      <c r="C183" s="378"/>
      <c r="D183" s="376" t="s">
        <v>1099</v>
      </c>
      <c r="E183" s="378"/>
      <c r="F183" s="390" t="s">
        <v>1100</v>
      </c>
      <c r="G183" s="391"/>
      <c r="H183" s="391"/>
      <c r="I183" s="392"/>
      <c r="J183" s="393" t="s">
        <v>1177</v>
      </c>
      <c r="K183" s="394"/>
      <c r="L183" s="394"/>
      <c r="M183" s="394"/>
      <c r="N183" s="394"/>
      <c r="O183" s="394"/>
      <c r="P183" s="394"/>
      <c r="Q183" s="394"/>
      <c r="R183" s="394"/>
      <c r="S183" s="394"/>
      <c r="T183" s="395"/>
      <c r="U183" s="277"/>
    </row>
    <row r="184" spans="2:21" s="3" customFormat="1" ht="78" customHeight="1" x14ac:dyDescent="0.2">
      <c r="B184" s="376" t="s">
        <v>740</v>
      </c>
      <c r="C184" s="378"/>
      <c r="D184" s="376"/>
      <c r="E184" s="378"/>
      <c r="F184" s="376" t="s">
        <v>741</v>
      </c>
      <c r="G184" s="377"/>
      <c r="H184" s="377"/>
      <c r="I184" s="378"/>
      <c r="J184" s="393" t="s">
        <v>1074</v>
      </c>
      <c r="K184" s="394"/>
      <c r="L184" s="394"/>
      <c r="M184" s="394"/>
      <c r="N184" s="394"/>
      <c r="O184" s="394"/>
      <c r="P184" s="394"/>
      <c r="Q184" s="394"/>
      <c r="R184" s="394"/>
      <c r="S184" s="394"/>
      <c r="T184" s="395"/>
      <c r="U184" s="277"/>
    </row>
    <row r="185" spans="2:21" s="3" customFormat="1" ht="119.45" customHeight="1" x14ac:dyDescent="0.2">
      <c r="B185" s="376" t="s">
        <v>535</v>
      </c>
      <c r="C185" s="378"/>
      <c r="D185" s="376" t="s">
        <v>742</v>
      </c>
      <c r="E185" s="378"/>
      <c r="F185" s="390" t="s">
        <v>774</v>
      </c>
      <c r="G185" s="391"/>
      <c r="H185" s="391"/>
      <c r="I185" s="392"/>
      <c r="J185" s="393" t="s">
        <v>1072</v>
      </c>
      <c r="K185" s="394"/>
      <c r="L185" s="394"/>
      <c r="M185" s="394"/>
      <c r="N185" s="394"/>
      <c r="O185" s="394"/>
      <c r="P185" s="394"/>
      <c r="Q185" s="394"/>
      <c r="R185" s="394"/>
      <c r="S185" s="394"/>
      <c r="T185" s="395"/>
      <c r="U185" s="277"/>
    </row>
    <row r="186" spans="2:21" s="3" customFormat="1" ht="100.15" customHeight="1" x14ac:dyDescent="0.2">
      <c r="B186" s="376" t="s">
        <v>762</v>
      </c>
      <c r="C186" s="378"/>
      <c r="D186" s="376"/>
      <c r="E186" s="378"/>
      <c r="F186" s="376" t="s">
        <v>763</v>
      </c>
      <c r="G186" s="377"/>
      <c r="H186" s="377"/>
      <c r="I186" s="378"/>
      <c r="J186" s="393" t="s">
        <v>1178</v>
      </c>
      <c r="K186" s="394"/>
      <c r="L186" s="394"/>
      <c r="M186" s="394"/>
      <c r="N186" s="394"/>
      <c r="O186" s="394"/>
      <c r="P186" s="394"/>
      <c r="Q186" s="394"/>
      <c r="R186" s="394"/>
      <c r="S186" s="394"/>
      <c r="T186" s="395"/>
      <c r="U186" s="277"/>
    </row>
    <row r="187" spans="2:21" s="3" customFormat="1" ht="49.15" customHeight="1" x14ac:dyDescent="0.2">
      <c r="B187" s="376" t="s">
        <v>731</v>
      </c>
      <c r="C187" s="378"/>
      <c r="D187" s="376"/>
      <c r="E187" s="378"/>
      <c r="F187" s="390" t="s">
        <v>771</v>
      </c>
      <c r="G187" s="391"/>
      <c r="H187" s="391"/>
      <c r="I187" s="392"/>
      <c r="J187" s="393" t="s">
        <v>1049</v>
      </c>
      <c r="K187" s="394"/>
      <c r="L187" s="394"/>
      <c r="M187" s="394"/>
      <c r="N187" s="394"/>
      <c r="O187" s="394"/>
      <c r="P187" s="394"/>
      <c r="Q187" s="394"/>
      <c r="R187" s="394"/>
      <c r="S187" s="394"/>
      <c r="T187" s="395"/>
      <c r="U187" s="277"/>
    </row>
    <row r="188" spans="2:21" s="3" customFormat="1" ht="234" customHeight="1" x14ac:dyDescent="0.2">
      <c r="B188" s="376" t="s">
        <v>506</v>
      </c>
      <c r="C188" s="378"/>
      <c r="D188" s="376" t="s">
        <v>863</v>
      </c>
      <c r="E188" s="378"/>
      <c r="F188" s="390" t="s">
        <v>864</v>
      </c>
      <c r="G188" s="391"/>
      <c r="H188" s="391"/>
      <c r="I188" s="392"/>
      <c r="J188" s="393" t="s">
        <v>1179</v>
      </c>
      <c r="K188" s="394"/>
      <c r="L188" s="394"/>
      <c r="M188" s="394"/>
      <c r="N188" s="394"/>
      <c r="O188" s="394"/>
      <c r="P188" s="394"/>
      <c r="Q188" s="394"/>
      <c r="R188" s="394"/>
      <c r="S188" s="394"/>
      <c r="T188" s="395"/>
      <c r="U188" s="277"/>
    </row>
    <row r="189" spans="2:21" s="3" customFormat="1" ht="57.6" customHeight="1" x14ac:dyDescent="0.2">
      <c r="B189" s="376" t="s">
        <v>554</v>
      </c>
      <c r="C189" s="378"/>
      <c r="D189" s="376" t="s">
        <v>531</v>
      </c>
      <c r="E189" s="378"/>
      <c r="F189" s="376" t="s">
        <v>606</v>
      </c>
      <c r="G189" s="377"/>
      <c r="H189" s="377"/>
      <c r="I189" s="378"/>
      <c r="J189" s="393" t="s">
        <v>607</v>
      </c>
      <c r="K189" s="394"/>
      <c r="L189" s="394"/>
      <c r="M189" s="394"/>
      <c r="N189" s="394"/>
      <c r="O189" s="394"/>
      <c r="P189" s="394"/>
      <c r="Q189" s="394"/>
      <c r="R189" s="394"/>
      <c r="S189" s="394"/>
      <c r="T189" s="395"/>
      <c r="U189" s="277"/>
    </row>
    <row r="190" spans="2:21" s="3" customFormat="1" ht="72.599999999999994" customHeight="1" x14ac:dyDescent="0.2">
      <c r="B190" s="376" t="s">
        <v>531</v>
      </c>
      <c r="C190" s="378"/>
      <c r="D190" s="376" t="s">
        <v>523</v>
      </c>
      <c r="E190" s="378"/>
      <c r="F190" s="376" t="s">
        <v>596</v>
      </c>
      <c r="G190" s="377"/>
      <c r="H190" s="377"/>
      <c r="I190" s="378"/>
      <c r="J190" s="393" t="s">
        <v>1073</v>
      </c>
      <c r="K190" s="394"/>
      <c r="L190" s="394"/>
      <c r="M190" s="394"/>
      <c r="N190" s="394"/>
      <c r="O190" s="394"/>
      <c r="P190" s="394"/>
      <c r="Q190" s="394"/>
      <c r="R190" s="394"/>
      <c r="S190" s="394"/>
      <c r="T190" s="395"/>
      <c r="U190" s="277"/>
    </row>
    <row r="191" spans="2:21" s="3" customFormat="1" ht="97.15" customHeight="1" x14ac:dyDescent="0.2">
      <c r="B191" s="376" t="s">
        <v>743</v>
      </c>
      <c r="C191" s="378"/>
      <c r="D191" s="376" t="s">
        <v>507</v>
      </c>
      <c r="E191" s="378"/>
      <c r="F191" s="390" t="s">
        <v>555</v>
      </c>
      <c r="G191" s="391"/>
      <c r="H191" s="391"/>
      <c r="I191" s="392"/>
      <c r="J191" s="393" t="s">
        <v>1180</v>
      </c>
      <c r="K191" s="394"/>
      <c r="L191" s="394"/>
      <c r="M191" s="394"/>
      <c r="N191" s="394"/>
      <c r="O191" s="394"/>
      <c r="P191" s="394"/>
      <c r="Q191" s="394"/>
      <c r="R191" s="394"/>
      <c r="S191" s="394"/>
      <c r="T191" s="395"/>
      <c r="U191" s="277"/>
    </row>
    <row r="192" spans="2:21" s="3" customFormat="1" ht="71.45" customHeight="1" x14ac:dyDescent="0.2">
      <c r="B192" s="390"/>
      <c r="C192" s="392"/>
      <c r="D192" s="376"/>
      <c r="E192" s="378"/>
      <c r="F192" s="390" t="s">
        <v>744</v>
      </c>
      <c r="G192" s="391"/>
      <c r="H192" s="391"/>
      <c r="I192" s="392"/>
      <c r="J192" s="393" t="s">
        <v>1181</v>
      </c>
      <c r="K192" s="394"/>
      <c r="L192" s="394"/>
      <c r="M192" s="394"/>
      <c r="N192" s="394"/>
      <c r="O192" s="394"/>
      <c r="P192" s="394"/>
      <c r="Q192" s="394"/>
      <c r="R192" s="394"/>
      <c r="S192" s="394"/>
      <c r="T192" s="395"/>
      <c r="U192" s="277"/>
    </row>
    <row r="193" spans="2:21" s="3" customFormat="1" ht="46.9" customHeight="1" x14ac:dyDescent="0.2">
      <c r="B193" s="390"/>
      <c r="C193" s="392"/>
      <c r="D193" s="376"/>
      <c r="E193" s="378"/>
      <c r="F193" s="376" t="s">
        <v>493</v>
      </c>
      <c r="G193" s="377"/>
      <c r="H193" s="377"/>
      <c r="I193" s="378"/>
      <c r="J193" s="393" t="s">
        <v>755</v>
      </c>
      <c r="K193" s="394"/>
      <c r="L193" s="394"/>
      <c r="M193" s="394"/>
      <c r="N193" s="394"/>
      <c r="O193" s="394"/>
      <c r="P193" s="394"/>
      <c r="Q193" s="394"/>
      <c r="R193" s="394"/>
      <c r="S193" s="394"/>
      <c r="T193" s="395"/>
      <c r="U193" s="277"/>
    </row>
    <row r="194" spans="2:21" s="3" customFormat="1" ht="41.65" customHeight="1" x14ac:dyDescent="0.2">
      <c r="B194" s="747" t="s">
        <v>84</v>
      </c>
      <c r="C194" s="769" t="s">
        <v>409</v>
      </c>
      <c r="D194" s="770"/>
      <c r="E194" s="770"/>
      <c r="F194" s="770"/>
      <c r="G194" s="770"/>
      <c r="H194" s="770"/>
      <c r="I194" s="770"/>
      <c r="J194" s="770"/>
      <c r="K194" s="770"/>
      <c r="L194" s="770"/>
      <c r="M194" s="770"/>
      <c r="N194" s="770"/>
      <c r="O194" s="770"/>
      <c r="P194" s="770"/>
      <c r="Q194" s="770"/>
      <c r="R194" s="770"/>
      <c r="S194" s="770"/>
      <c r="T194" s="771"/>
    </row>
    <row r="195" spans="2:21" s="3" customFormat="1" ht="22.5" customHeight="1" x14ac:dyDescent="0.2">
      <c r="B195" s="748"/>
      <c r="C195" s="380" t="s">
        <v>114</v>
      </c>
      <c r="D195" s="381"/>
      <c r="E195" s="381"/>
      <c r="F195" s="381"/>
      <c r="G195" s="381"/>
      <c r="H195" s="381"/>
      <c r="I195" s="381"/>
      <c r="J195" s="381"/>
      <c r="K195" s="381"/>
      <c r="L195" s="382"/>
      <c r="M195" s="380"/>
      <c r="N195" s="381"/>
      <c r="O195" s="381"/>
      <c r="P195" s="381"/>
      <c r="Q195" s="381"/>
      <c r="R195" s="381"/>
      <c r="S195" s="381"/>
      <c r="T195" s="382"/>
    </row>
    <row r="196" spans="2:21" s="3" customFormat="1" ht="22.5" customHeight="1" x14ac:dyDescent="0.2">
      <c r="B196" s="748"/>
      <c r="C196" s="379" t="s">
        <v>72</v>
      </c>
      <c r="D196" s="379"/>
      <c r="E196" s="379"/>
      <c r="F196" s="379" t="s">
        <v>348</v>
      </c>
      <c r="G196" s="379"/>
      <c r="H196" s="379" t="s">
        <v>62</v>
      </c>
      <c r="I196" s="379"/>
      <c r="J196" s="379" t="s">
        <v>85</v>
      </c>
      <c r="K196" s="379"/>
      <c r="L196" s="379"/>
      <c r="M196" s="522"/>
      <c r="N196" s="523"/>
      <c r="O196" s="523"/>
      <c r="P196" s="523"/>
      <c r="Q196" s="523"/>
      <c r="R196" s="523"/>
      <c r="S196" s="523"/>
      <c r="T196" s="524"/>
    </row>
    <row r="197" spans="2:21" s="3" customFormat="1" ht="22.5" customHeight="1" x14ac:dyDescent="0.2">
      <c r="B197" s="748"/>
      <c r="C197" s="470" t="s">
        <v>74</v>
      </c>
      <c r="D197" s="470"/>
      <c r="E197" s="470"/>
      <c r="F197" s="542">
        <f>+H200/100</f>
        <v>0.53639999999999999</v>
      </c>
      <c r="G197" s="542"/>
      <c r="H197" s="407">
        <v>0.65610000000000002</v>
      </c>
      <c r="I197" s="407"/>
      <c r="J197" s="385">
        <f>F197-H197</f>
        <v>-0.11970000000000003</v>
      </c>
      <c r="K197" s="385"/>
      <c r="L197" s="385"/>
      <c r="M197" s="525"/>
      <c r="N197" s="526"/>
      <c r="O197" s="526"/>
      <c r="P197" s="526"/>
      <c r="Q197" s="526"/>
      <c r="R197" s="526"/>
      <c r="S197" s="526"/>
      <c r="T197" s="527"/>
    </row>
    <row r="198" spans="2:21" s="3" customFormat="1" ht="22.5" customHeight="1" x14ac:dyDescent="0.2">
      <c r="B198" s="748"/>
      <c r="C198" s="61"/>
      <c r="D198" s="61"/>
      <c r="E198" s="61"/>
      <c r="F198" s="60"/>
      <c r="G198" s="60"/>
      <c r="H198" s="60"/>
      <c r="I198" s="60"/>
      <c r="J198" s="60"/>
      <c r="K198" s="60"/>
      <c r="L198" s="60"/>
      <c r="M198" s="525"/>
      <c r="N198" s="526"/>
      <c r="O198" s="526"/>
      <c r="P198" s="526"/>
      <c r="Q198" s="526"/>
      <c r="R198" s="526"/>
      <c r="S198" s="526"/>
      <c r="T198" s="527"/>
    </row>
    <row r="199" spans="2:21" s="3" customFormat="1" ht="27" customHeight="1" x14ac:dyDescent="0.2">
      <c r="B199" s="748"/>
      <c r="C199" s="379" t="s">
        <v>75</v>
      </c>
      <c r="D199" s="379"/>
      <c r="E199" s="370" t="s">
        <v>64</v>
      </c>
      <c r="F199" s="372"/>
      <c r="G199" s="63" t="s">
        <v>76</v>
      </c>
      <c r="H199" s="385" t="s">
        <v>77</v>
      </c>
      <c r="I199" s="385"/>
      <c r="J199" s="63" t="s">
        <v>78</v>
      </c>
      <c r="K199" s="385" t="s">
        <v>79</v>
      </c>
      <c r="L199" s="385"/>
      <c r="M199" s="525"/>
      <c r="N199" s="526"/>
      <c r="O199" s="526"/>
      <c r="P199" s="526"/>
      <c r="Q199" s="526"/>
      <c r="R199" s="526"/>
      <c r="S199" s="526"/>
      <c r="T199" s="527"/>
    </row>
    <row r="200" spans="2:21" s="3" customFormat="1" ht="30" customHeight="1" x14ac:dyDescent="0.2">
      <c r="B200" s="748"/>
      <c r="C200" s="537">
        <f>I139</f>
        <v>43044</v>
      </c>
      <c r="D200" s="537"/>
      <c r="E200" s="471">
        <f>J139</f>
        <v>44772</v>
      </c>
      <c r="F200" s="472"/>
      <c r="G200" s="17">
        <f>K139</f>
        <v>1728</v>
      </c>
      <c r="H200" s="538">
        <v>53.64</v>
      </c>
      <c r="I200" s="539"/>
      <c r="J200" s="539"/>
      <c r="K200" s="539"/>
      <c r="L200" s="540"/>
      <c r="M200" s="525"/>
      <c r="N200" s="526"/>
      <c r="O200" s="526"/>
      <c r="P200" s="526"/>
      <c r="Q200" s="526"/>
      <c r="R200" s="526"/>
      <c r="S200" s="526"/>
      <c r="T200" s="527"/>
    </row>
    <row r="201" spans="2:21" s="3" customFormat="1" ht="25.5" customHeight="1" x14ac:dyDescent="0.2">
      <c r="B201" s="748"/>
      <c r="C201" s="61"/>
      <c r="D201" s="62"/>
      <c r="E201" s="59"/>
      <c r="F201" s="17"/>
      <c r="G201" s="20"/>
      <c r="H201" s="20"/>
      <c r="I201" s="17"/>
      <c r="J201" s="19"/>
      <c r="K201" s="19"/>
      <c r="L201" s="60"/>
      <c r="M201" s="525"/>
      <c r="N201" s="526"/>
      <c r="O201" s="526"/>
      <c r="P201" s="526"/>
      <c r="Q201" s="526"/>
      <c r="R201" s="526"/>
      <c r="S201" s="526"/>
      <c r="T201" s="527"/>
    </row>
    <row r="202" spans="2:21" s="3" customFormat="1" ht="19.5" customHeight="1" x14ac:dyDescent="0.2">
      <c r="B202" s="748"/>
      <c r="C202" s="380" t="s">
        <v>80</v>
      </c>
      <c r="D202" s="381"/>
      <c r="E202" s="381"/>
      <c r="F202" s="381"/>
      <c r="G202" s="381"/>
      <c r="H202" s="381"/>
      <c r="I202" s="381"/>
      <c r="J202" s="381"/>
      <c r="K202" s="381"/>
      <c r="L202" s="382"/>
      <c r="M202" s="528"/>
      <c r="N202" s="529"/>
      <c r="O202" s="529"/>
      <c r="P202" s="529"/>
      <c r="Q202" s="529"/>
      <c r="R202" s="529"/>
      <c r="S202" s="529"/>
      <c r="T202" s="530"/>
    </row>
    <row r="203" spans="2:21" s="3" customFormat="1" ht="22.5" customHeight="1" x14ac:dyDescent="0.2">
      <c r="B203" s="748"/>
      <c r="C203" s="416" t="s">
        <v>81</v>
      </c>
      <c r="D203" s="417"/>
      <c r="E203" s="417"/>
      <c r="F203" s="418"/>
      <c r="G203" s="410" t="s">
        <v>494</v>
      </c>
      <c r="H203" s="410"/>
      <c r="I203" s="410"/>
      <c r="J203" s="410"/>
      <c r="K203" s="410" t="s">
        <v>82</v>
      </c>
      <c r="L203" s="410"/>
      <c r="M203" s="410"/>
      <c r="N203" s="410"/>
      <c r="O203" s="410"/>
      <c r="P203" s="410"/>
      <c r="Q203" s="410"/>
      <c r="R203" s="410"/>
      <c r="S203" s="410"/>
      <c r="T203" s="410"/>
    </row>
    <row r="204" spans="2:21" ht="35.25" customHeight="1" x14ac:dyDescent="0.2">
      <c r="B204" s="748"/>
      <c r="C204" s="463" t="s">
        <v>83</v>
      </c>
      <c r="D204" s="463"/>
      <c r="E204" s="416" t="s">
        <v>349</v>
      </c>
      <c r="F204" s="418"/>
      <c r="G204" s="410"/>
      <c r="H204" s="410"/>
      <c r="I204" s="410"/>
      <c r="J204" s="410"/>
      <c r="K204" s="410"/>
      <c r="L204" s="410"/>
      <c r="M204" s="410"/>
      <c r="N204" s="410"/>
      <c r="O204" s="410"/>
      <c r="P204" s="410"/>
      <c r="Q204" s="410"/>
      <c r="R204" s="410"/>
      <c r="S204" s="410"/>
      <c r="T204" s="410"/>
    </row>
    <row r="205" spans="2:21" ht="98.45" customHeight="1" x14ac:dyDescent="0.2">
      <c r="B205" s="748"/>
      <c r="C205" s="373" t="s">
        <v>1102</v>
      </c>
      <c r="D205" s="374"/>
      <c r="E205" s="373"/>
      <c r="F205" s="374"/>
      <c r="G205" s="390" t="s">
        <v>1103</v>
      </c>
      <c r="H205" s="391"/>
      <c r="I205" s="391"/>
      <c r="J205" s="392"/>
      <c r="K205" s="393" t="s">
        <v>1183</v>
      </c>
      <c r="L205" s="394"/>
      <c r="M205" s="394"/>
      <c r="N205" s="394"/>
      <c r="O205" s="394"/>
      <c r="P205" s="394"/>
      <c r="Q205" s="394"/>
      <c r="R205" s="394"/>
      <c r="S205" s="394"/>
      <c r="T205" s="395"/>
      <c r="U205" s="278"/>
    </row>
    <row r="206" spans="2:21" ht="96" customHeight="1" x14ac:dyDescent="0.2">
      <c r="B206" s="748"/>
      <c r="C206" s="373" t="s">
        <v>1104</v>
      </c>
      <c r="D206" s="374"/>
      <c r="E206" s="373"/>
      <c r="F206" s="374"/>
      <c r="G206" s="390" t="s">
        <v>1105</v>
      </c>
      <c r="H206" s="391"/>
      <c r="I206" s="391"/>
      <c r="J206" s="392"/>
      <c r="K206" s="393" t="s">
        <v>1106</v>
      </c>
      <c r="L206" s="394"/>
      <c r="M206" s="394"/>
      <c r="N206" s="394"/>
      <c r="O206" s="394"/>
      <c r="P206" s="394"/>
      <c r="Q206" s="394"/>
      <c r="R206" s="394"/>
      <c r="S206" s="394"/>
      <c r="T206" s="395"/>
      <c r="U206" s="278"/>
    </row>
    <row r="207" spans="2:21" ht="105" customHeight="1" x14ac:dyDescent="0.2">
      <c r="B207" s="748"/>
      <c r="C207" s="373" t="s">
        <v>1107</v>
      </c>
      <c r="D207" s="374"/>
      <c r="E207" s="373"/>
      <c r="F207" s="374"/>
      <c r="G207" s="390" t="s">
        <v>1108</v>
      </c>
      <c r="H207" s="391"/>
      <c r="I207" s="391"/>
      <c r="J207" s="392"/>
      <c r="K207" s="393" t="s">
        <v>1184</v>
      </c>
      <c r="L207" s="394"/>
      <c r="M207" s="394"/>
      <c r="N207" s="394"/>
      <c r="O207" s="394"/>
      <c r="P207" s="394"/>
      <c r="Q207" s="394"/>
      <c r="R207" s="394"/>
      <c r="S207" s="394"/>
      <c r="T207" s="395"/>
      <c r="U207" s="278"/>
    </row>
    <row r="208" spans="2:21" ht="127.15" customHeight="1" x14ac:dyDescent="0.2">
      <c r="B208" s="748"/>
      <c r="C208" s="373" t="s">
        <v>1109</v>
      </c>
      <c r="D208" s="374"/>
      <c r="E208" s="373" t="s">
        <v>1110</v>
      </c>
      <c r="F208" s="374"/>
      <c r="G208" s="390" t="s">
        <v>1111</v>
      </c>
      <c r="H208" s="391"/>
      <c r="I208" s="391"/>
      <c r="J208" s="392"/>
      <c r="K208" s="393" t="s">
        <v>1199</v>
      </c>
      <c r="L208" s="394"/>
      <c r="M208" s="394"/>
      <c r="N208" s="394"/>
      <c r="O208" s="394"/>
      <c r="P208" s="394"/>
      <c r="Q208" s="394"/>
      <c r="R208" s="394"/>
      <c r="S208" s="394"/>
      <c r="T208" s="742"/>
      <c r="U208" s="278"/>
    </row>
    <row r="209" spans="2:21" ht="116.45" customHeight="1" x14ac:dyDescent="0.2">
      <c r="B209" s="748"/>
      <c r="C209" s="373" t="s">
        <v>1112</v>
      </c>
      <c r="D209" s="374"/>
      <c r="E209" s="373"/>
      <c r="F209" s="374"/>
      <c r="G209" s="390" t="s">
        <v>1185</v>
      </c>
      <c r="H209" s="391"/>
      <c r="I209" s="391"/>
      <c r="J209" s="392"/>
      <c r="K209" s="393" t="s">
        <v>1145</v>
      </c>
      <c r="L209" s="394"/>
      <c r="M209" s="394"/>
      <c r="N209" s="394"/>
      <c r="O209" s="394"/>
      <c r="P209" s="394"/>
      <c r="Q209" s="394"/>
      <c r="R209" s="394"/>
      <c r="S209" s="394"/>
      <c r="T209" s="395"/>
      <c r="U209" s="278"/>
    </row>
    <row r="210" spans="2:21" s="3" customFormat="1" ht="126" customHeight="1" x14ac:dyDescent="0.2">
      <c r="B210" s="748"/>
      <c r="C210" s="373" t="s">
        <v>1113</v>
      </c>
      <c r="D210" s="374"/>
      <c r="E210" s="373"/>
      <c r="F210" s="374"/>
      <c r="G210" s="390" t="s">
        <v>1114</v>
      </c>
      <c r="H210" s="391"/>
      <c r="I210" s="391"/>
      <c r="J210" s="392"/>
      <c r="K210" s="393" t="s">
        <v>1186</v>
      </c>
      <c r="L210" s="394"/>
      <c r="M210" s="394"/>
      <c r="N210" s="394"/>
      <c r="O210" s="394"/>
      <c r="P210" s="394"/>
      <c r="Q210" s="394"/>
      <c r="R210" s="394"/>
      <c r="S210" s="394"/>
      <c r="T210" s="395"/>
      <c r="U210" s="277"/>
    </row>
    <row r="211" spans="2:21" s="3" customFormat="1" ht="100.15" customHeight="1" x14ac:dyDescent="0.2">
      <c r="B211" s="748"/>
      <c r="C211" s="373" t="s">
        <v>1115</v>
      </c>
      <c r="D211" s="374"/>
      <c r="E211" s="373"/>
      <c r="F211" s="374"/>
      <c r="G211" s="390" t="s">
        <v>1116</v>
      </c>
      <c r="H211" s="391"/>
      <c r="I211" s="391"/>
      <c r="J211" s="392"/>
      <c r="K211" s="393" t="s">
        <v>1187</v>
      </c>
      <c r="L211" s="394"/>
      <c r="M211" s="394"/>
      <c r="N211" s="394"/>
      <c r="O211" s="394"/>
      <c r="P211" s="394"/>
      <c r="Q211" s="394"/>
      <c r="R211" s="394"/>
      <c r="S211" s="394"/>
      <c r="T211" s="395"/>
      <c r="U211" s="277"/>
    </row>
    <row r="212" spans="2:21" s="3" customFormat="1" ht="67.900000000000006" customHeight="1" x14ac:dyDescent="0.2">
      <c r="B212" s="748"/>
      <c r="C212" s="373" t="s">
        <v>1117</v>
      </c>
      <c r="D212" s="374"/>
      <c r="E212" s="373" t="s">
        <v>776</v>
      </c>
      <c r="F212" s="374"/>
      <c r="G212" s="390" t="s">
        <v>1118</v>
      </c>
      <c r="H212" s="391"/>
      <c r="I212" s="391"/>
      <c r="J212" s="392"/>
      <c r="K212" s="393" t="s">
        <v>1001</v>
      </c>
      <c r="L212" s="394"/>
      <c r="M212" s="394"/>
      <c r="N212" s="394"/>
      <c r="O212" s="394"/>
      <c r="P212" s="394"/>
      <c r="Q212" s="394"/>
      <c r="R212" s="394"/>
      <c r="S212" s="394"/>
      <c r="T212" s="395"/>
      <c r="U212" s="277"/>
    </row>
    <row r="213" spans="2:21" s="3" customFormat="1" ht="274.89999999999998" customHeight="1" x14ac:dyDescent="0.2">
      <c r="B213" s="748"/>
      <c r="C213" s="373" t="s">
        <v>608</v>
      </c>
      <c r="D213" s="374"/>
      <c r="E213" s="373" t="s">
        <v>746</v>
      </c>
      <c r="F213" s="374"/>
      <c r="G213" s="390" t="s">
        <v>1188</v>
      </c>
      <c r="H213" s="391"/>
      <c r="I213" s="391"/>
      <c r="J213" s="392"/>
      <c r="K213" s="393" t="s">
        <v>1189</v>
      </c>
      <c r="L213" s="394"/>
      <c r="M213" s="394"/>
      <c r="N213" s="394"/>
      <c r="O213" s="394"/>
      <c r="P213" s="394"/>
      <c r="Q213" s="394"/>
      <c r="R213" s="394"/>
      <c r="S213" s="394"/>
      <c r="T213" s="395"/>
      <c r="U213" s="277"/>
    </row>
    <row r="214" spans="2:21" s="3" customFormat="1" ht="112.15" customHeight="1" x14ac:dyDescent="0.2">
      <c r="B214" s="748"/>
      <c r="C214" s="373" t="s">
        <v>1119</v>
      </c>
      <c r="D214" s="374"/>
      <c r="E214" s="373"/>
      <c r="F214" s="374"/>
      <c r="G214" s="390" t="s">
        <v>1120</v>
      </c>
      <c r="H214" s="391"/>
      <c r="I214" s="391"/>
      <c r="J214" s="392"/>
      <c r="K214" s="470" t="s">
        <v>1033</v>
      </c>
      <c r="L214" s="470"/>
      <c r="M214" s="470"/>
      <c r="N214" s="470"/>
      <c r="O214" s="470"/>
      <c r="P214" s="470"/>
      <c r="Q214" s="470"/>
      <c r="R214" s="470"/>
      <c r="S214" s="470"/>
      <c r="T214" s="738"/>
      <c r="U214" s="277"/>
    </row>
    <row r="215" spans="2:21" s="3" customFormat="1" ht="100.9" customHeight="1" x14ac:dyDescent="0.2">
      <c r="B215" s="748"/>
      <c r="C215" s="373" t="s">
        <v>1121</v>
      </c>
      <c r="D215" s="374"/>
      <c r="E215" s="373"/>
      <c r="F215" s="374"/>
      <c r="G215" s="390" t="s">
        <v>1122</v>
      </c>
      <c r="H215" s="391"/>
      <c r="I215" s="391"/>
      <c r="J215" s="392"/>
      <c r="K215" s="393" t="s">
        <v>1034</v>
      </c>
      <c r="L215" s="394"/>
      <c r="M215" s="394"/>
      <c r="N215" s="394"/>
      <c r="O215" s="394"/>
      <c r="P215" s="394"/>
      <c r="Q215" s="394"/>
      <c r="R215" s="394"/>
      <c r="S215" s="394"/>
      <c r="T215" s="395"/>
      <c r="U215" s="277"/>
    </row>
    <row r="216" spans="2:21" s="3" customFormat="1" ht="201.6" customHeight="1" x14ac:dyDescent="0.2">
      <c r="B216" s="98"/>
      <c r="C216" s="373" t="s">
        <v>508</v>
      </c>
      <c r="D216" s="374"/>
      <c r="E216" s="373" t="s">
        <v>772</v>
      </c>
      <c r="F216" s="374"/>
      <c r="G216" s="390" t="s">
        <v>1002</v>
      </c>
      <c r="H216" s="391"/>
      <c r="I216" s="391"/>
      <c r="J216" s="392"/>
      <c r="K216" s="393" t="s">
        <v>1075</v>
      </c>
      <c r="L216" s="394"/>
      <c r="M216" s="394"/>
      <c r="N216" s="394"/>
      <c r="O216" s="394"/>
      <c r="P216" s="394"/>
      <c r="Q216" s="394"/>
      <c r="R216" s="394"/>
      <c r="S216" s="394"/>
      <c r="T216" s="395"/>
      <c r="U216" s="277"/>
    </row>
    <row r="217" spans="2:21" s="3" customFormat="1" ht="72" customHeight="1" x14ac:dyDescent="0.2">
      <c r="B217" s="98"/>
      <c r="C217" s="373" t="s">
        <v>495</v>
      </c>
      <c r="D217" s="374"/>
      <c r="E217" s="373"/>
      <c r="F217" s="374"/>
      <c r="G217" s="739" t="s">
        <v>745</v>
      </c>
      <c r="H217" s="739"/>
      <c r="I217" s="739"/>
      <c r="J217" s="739"/>
      <c r="K217" s="393" t="s">
        <v>1190</v>
      </c>
      <c r="L217" s="394"/>
      <c r="M217" s="394"/>
      <c r="N217" s="394"/>
      <c r="O217" s="394"/>
      <c r="P217" s="394"/>
      <c r="Q217" s="394"/>
      <c r="R217" s="394"/>
      <c r="S217" s="394"/>
      <c r="T217" s="395"/>
      <c r="U217" s="277"/>
    </row>
    <row r="218" spans="2:21" s="3" customFormat="1" ht="46.9" customHeight="1" x14ac:dyDescent="0.2">
      <c r="B218" s="98"/>
      <c r="C218" s="373" t="s">
        <v>514</v>
      </c>
      <c r="D218" s="374"/>
      <c r="E218" s="373"/>
      <c r="F218" s="374"/>
      <c r="G218" s="739" t="s">
        <v>747</v>
      </c>
      <c r="H218" s="739"/>
      <c r="I218" s="739"/>
      <c r="J218" s="739"/>
      <c r="K218" s="746" t="s">
        <v>1191</v>
      </c>
      <c r="L218" s="746"/>
      <c r="M218" s="746"/>
      <c r="N218" s="746"/>
      <c r="O218" s="746"/>
      <c r="P218" s="746"/>
      <c r="Q218" s="746"/>
      <c r="R218" s="746"/>
      <c r="S218" s="746"/>
      <c r="T218" s="746"/>
      <c r="U218" s="277"/>
    </row>
    <row r="219" spans="2:21" s="3" customFormat="1" ht="57.6" customHeight="1" x14ac:dyDescent="0.2">
      <c r="B219" s="112"/>
      <c r="C219" s="373" t="s">
        <v>1123</v>
      </c>
      <c r="D219" s="374"/>
      <c r="E219" s="373"/>
      <c r="F219" s="374"/>
      <c r="G219" s="739" t="s">
        <v>1124</v>
      </c>
      <c r="H219" s="739"/>
      <c r="I219" s="739"/>
      <c r="J219" s="739"/>
      <c r="K219" s="393" t="s">
        <v>1003</v>
      </c>
      <c r="L219" s="394"/>
      <c r="M219" s="394"/>
      <c r="N219" s="394"/>
      <c r="O219" s="394"/>
      <c r="P219" s="394"/>
      <c r="Q219" s="394"/>
      <c r="R219" s="394"/>
      <c r="S219" s="394"/>
      <c r="T219" s="395"/>
      <c r="U219" s="277"/>
    </row>
    <row r="220" spans="2:21" s="3" customFormat="1" ht="114" customHeight="1" x14ac:dyDescent="0.2">
      <c r="B220" s="112"/>
      <c r="C220" s="373" t="s">
        <v>1125</v>
      </c>
      <c r="D220" s="374"/>
      <c r="E220" s="373"/>
      <c r="F220" s="374"/>
      <c r="G220" s="739" t="s">
        <v>1126</v>
      </c>
      <c r="H220" s="739"/>
      <c r="I220" s="739"/>
      <c r="J220" s="739"/>
      <c r="K220" s="393" t="s">
        <v>1076</v>
      </c>
      <c r="L220" s="394"/>
      <c r="M220" s="394"/>
      <c r="N220" s="394"/>
      <c r="O220" s="394"/>
      <c r="P220" s="394"/>
      <c r="Q220" s="394"/>
      <c r="R220" s="394"/>
      <c r="S220" s="394"/>
      <c r="T220" s="395"/>
      <c r="U220" s="277"/>
    </row>
    <row r="221" spans="2:21" s="3" customFormat="1" ht="129.6" customHeight="1" x14ac:dyDescent="0.2">
      <c r="B221" s="113"/>
      <c r="C221" s="373" t="s">
        <v>773</v>
      </c>
      <c r="D221" s="374"/>
      <c r="E221" s="373"/>
      <c r="F221" s="374"/>
      <c r="G221" s="739" t="s">
        <v>1050</v>
      </c>
      <c r="H221" s="739"/>
      <c r="I221" s="739"/>
      <c r="J221" s="739"/>
      <c r="K221" s="393" t="s">
        <v>1192</v>
      </c>
      <c r="L221" s="394"/>
      <c r="M221" s="394"/>
      <c r="N221" s="394"/>
      <c r="O221" s="394"/>
      <c r="P221" s="394"/>
      <c r="Q221" s="394"/>
      <c r="R221" s="394"/>
      <c r="S221" s="394"/>
      <c r="T221" s="395"/>
      <c r="U221" s="277"/>
    </row>
    <row r="222" spans="2:21" s="3" customFormat="1" ht="71.45" customHeight="1" x14ac:dyDescent="0.2">
      <c r="B222" s="113"/>
      <c r="C222" s="373" t="s">
        <v>597</v>
      </c>
      <c r="D222" s="374"/>
      <c r="E222" s="373"/>
      <c r="F222" s="374"/>
      <c r="G222" s="390" t="s">
        <v>598</v>
      </c>
      <c r="H222" s="391"/>
      <c r="I222" s="391"/>
      <c r="J222" s="392"/>
      <c r="K222" s="393" t="s">
        <v>1039</v>
      </c>
      <c r="L222" s="394"/>
      <c r="M222" s="394"/>
      <c r="N222" s="394"/>
      <c r="O222" s="394"/>
      <c r="P222" s="394"/>
      <c r="Q222" s="394"/>
      <c r="R222" s="394"/>
      <c r="S222" s="394"/>
      <c r="T222" s="395"/>
      <c r="U222" s="277"/>
    </row>
    <row r="223" spans="2:21" s="3" customFormat="1" ht="105" customHeight="1" x14ac:dyDescent="0.2">
      <c r="B223" s="114"/>
      <c r="C223" s="373" t="s">
        <v>1127</v>
      </c>
      <c r="D223" s="374"/>
      <c r="E223" s="373"/>
      <c r="F223" s="374"/>
      <c r="G223" s="390" t="s">
        <v>1128</v>
      </c>
      <c r="H223" s="391"/>
      <c r="I223" s="391"/>
      <c r="J223" s="392"/>
      <c r="K223" s="470" t="s">
        <v>1193</v>
      </c>
      <c r="L223" s="470"/>
      <c r="M223" s="470"/>
      <c r="N223" s="470"/>
      <c r="O223" s="470"/>
      <c r="P223" s="470"/>
      <c r="Q223" s="470"/>
      <c r="R223" s="470"/>
      <c r="S223" s="470"/>
      <c r="T223" s="738"/>
      <c r="U223" s="277"/>
    </row>
    <row r="224" spans="2:21" s="3" customFormat="1" ht="109.15" customHeight="1" x14ac:dyDescent="0.2">
      <c r="B224" s="114"/>
      <c r="C224" s="373" t="s">
        <v>1129</v>
      </c>
      <c r="D224" s="374"/>
      <c r="E224" s="373"/>
      <c r="F224" s="374"/>
      <c r="G224" s="390" t="s">
        <v>1130</v>
      </c>
      <c r="H224" s="391"/>
      <c r="I224" s="391"/>
      <c r="J224" s="392"/>
      <c r="K224" s="470" t="s">
        <v>1011</v>
      </c>
      <c r="L224" s="470"/>
      <c r="M224" s="470"/>
      <c r="N224" s="470"/>
      <c r="O224" s="470"/>
      <c r="P224" s="470"/>
      <c r="Q224" s="470"/>
      <c r="R224" s="470"/>
      <c r="S224" s="470"/>
      <c r="T224" s="738"/>
      <c r="U224" s="277"/>
    </row>
    <row r="225" spans="2:22" s="3" customFormat="1" ht="43.9" customHeight="1" x14ac:dyDescent="0.2">
      <c r="B225" s="114"/>
      <c r="C225" s="373" t="s">
        <v>1131</v>
      </c>
      <c r="D225" s="374"/>
      <c r="E225" s="373"/>
      <c r="F225" s="374"/>
      <c r="G225" s="390" t="s">
        <v>1132</v>
      </c>
      <c r="H225" s="391"/>
      <c r="I225" s="391"/>
      <c r="J225" s="392"/>
      <c r="K225" s="766" t="s">
        <v>777</v>
      </c>
      <c r="L225" s="394"/>
      <c r="M225" s="394"/>
      <c r="N225" s="394"/>
      <c r="O225" s="394"/>
      <c r="P225" s="394"/>
      <c r="Q225" s="394"/>
      <c r="R225" s="394"/>
      <c r="S225" s="394"/>
      <c r="T225" s="395"/>
      <c r="U225" s="277"/>
    </row>
    <row r="226" spans="2:22" s="3" customFormat="1" ht="125.45" customHeight="1" x14ac:dyDescent="0.2">
      <c r="B226" s="113"/>
      <c r="C226" s="373" t="s">
        <v>1077</v>
      </c>
      <c r="D226" s="374"/>
      <c r="E226" s="373"/>
      <c r="F226" s="374"/>
      <c r="G226" s="390" t="s">
        <v>1133</v>
      </c>
      <c r="H226" s="391"/>
      <c r="I226" s="391"/>
      <c r="J226" s="392"/>
      <c r="K226" s="470" t="s">
        <v>1194</v>
      </c>
      <c r="L226" s="470"/>
      <c r="M226" s="470"/>
      <c r="N226" s="470"/>
      <c r="O226" s="470"/>
      <c r="P226" s="470"/>
      <c r="Q226" s="470"/>
      <c r="R226" s="470"/>
      <c r="S226" s="470"/>
      <c r="T226" s="738"/>
      <c r="U226" s="277"/>
    </row>
    <row r="227" spans="2:22" s="3" customFormat="1" ht="48.6" customHeight="1" x14ac:dyDescent="0.2">
      <c r="B227" s="124"/>
      <c r="C227" s="373" t="s">
        <v>1134</v>
      </c>
      <c r="D227" s="374"/>
      <c r="E227" s="373" t="s">
        <v>1135</v>
      </c>
      <c r="F227" s="374"/>
      <c r="G227" s="390" t="s">
        <v>1136</v>
      </c>
      <c r="H227" s="391"/>
      <c r="I227" s="391"/>
      <c r="J227" s="392"/>
      <c r="K227" s="470" t="s">
        <v>1195</v>
      </c>
      <c r="L227" s="470"/>
      <c r="M227" s="470"/>
      <c r="N227" s="470"/>
      <c r="O227" s="470"/>
      <c r="P227" s="470"/>
      <c r="Q227" s="470"/>
      <c r="R227" s="470"/>
      <c r="S227" s="470"/>
      <c r="T227" s="738"/>
      <c r="U227" s="277"/>
    </row>
    <row r="228" spans="2:22" s="3" customFormat="1" ht="70.150000000000006" customHeight="1" x14ac:dyDescent="0.2">
      <c r="B228" s="124"/>
      <c r="C228" s="373" t="s">
        <v>1137</v>
      </c>
      <c r="D228" s="374"/>
      <c r="E228" s="373"/>
      <c r="F228" s="374"/>
      <c r="G228" s="390" t="s">
        <v>1138</v>
      </c>
      <c r="H228" s="391"/>
      <c r="I228" s="391"/>
      <c r="J228" s="392"/>
      <c r="K228" s="393" t="s">
        <v>1196</v>
      </c>
      <c r="L228" s="394"/>
      <c r="M228" s="394"/>
      <c r="N228" s="394"/>
      <c r="O228" s="394"/>
      <c r="P228" s="394"/>
      <c r="Q228" s="394"/>
      <c r="R228" s="394"/>
      <c r="S228" s="394"/>
      <c r="T228" s="395"/>
      <c r="U228" s="277"/>
    </row>
    <row r="229" spans="2:22" s="3" customFormat="1" ht="73.150000000000006" customHeight="1" x14ac:dyDescent="0.2">
      <c r="B229" s="125"/>
      <c r="C229" s="373" t="s">
        <v>1139</v>
      </c>
      <c r="D229" s="374"/>
      <c r="E229" s="373" t="s">
        <v>1140</v>
      </c>
      <c r="F229" s="374"/>
      <c r="G229" s="390" t="s">
        <v>1141</v>
      </c>
      <c r="H229" s="391"/>
      <c r="I229" s="391"/>
      <c r="J229" s="392"/>
      <c r="K229" s="393" t="s">
        <v>1004</v>
      </c>
      <c r="L229" s="394"/>
      <c r="M229" s="394"/>
      <c r="N229" s="394"/>
      <c r="O229" s="394"/>
      <c r="P229" s="394"/>
      <c r="Q229" s="394"/>
      <c r="R229" s="394"/>
      <c r="S229" s="394"/>
      <c r="T229" s="395"/>
      <c r="U229" s="277"/>
    </row>
    <row r="230" spans="2:22" s="3" customFormat="1" ht="276.60000000000002" customHeight="1" x14ac:dyDescent="0.2">
      <c r="B230" s="135"/>
      <c r="C230" s="373" t="s">
        <v>732</v>
      </c>
      <c r="D230" s="374"/>
      <c r="E230" s="373" t="s">
        <v>782</v>
      </c>
      <c r="F230" s="374"/>
      <c r="G230" s="390" t="s">
        <v>1142</v>
      </c>
      <c r="H230" s="391"/>
      <c r="I230" s="391"/>
      <c r="J230" s="392"/>
      <c r="K230" s="393" t="s">
        <v>1197</v>
      </c>
      <c r="L230" s="394"/>
      <c r="M230" s="394"/>
      <c r="N230" s="394"/>
      <c r="O230" s="394"/>
      <c r="P230" s="394"/>
      <c r="Q230" s="394"/>
      <c r="R230" s="394"/>
      <c r="S230" s="394"/>
      <c r="T230" s="395"/>
      <c r="U230" s="277"/>
    </row>
    <row r="231" spans="2:22" s="3" customFormat="1" ht="67.150000000000006" customHeight="1" x14ac:dyDescent="0.2">
      <c r="B231" s="291"/>
      <c r="C231" s="373" t="s">
        <v>1078</v>
      </c>
      <c r="D231" s="374"/>
      <c r="E231" s="373"/>
      <c r="F231" s="374"/>
      <c r="G231" s="390" t="s">
        <v>1079</v>
      </c>
      <c r="H231" s="391"/>
      <c r="I231" s="391"/>
      <c r="J231" s="392"/>
      <c r="K231" s="393" t="s">
        <v>1198</v>
      </c>
      <c r="L231" s="394"/>
      <c r="M231" s="394"/>
      <c r="N231" s="394"/>
      <c r="O231" s="394"/>
      <c r="P231" s="394"/>
      <c r="Q231" s="394"/>
      <c r="R231" s="394"/>
      <c r="S231" s="394"/>
      <c r="T231" s="395"/>
      <c r="U231" s="277"/>
    </row>
    <row r="232" spans="2:22" s="3" customFormat="1" ht="156.6" customHeight="1" x14ac:dyDescent="0.2">
      <c r="B232" s="335"/>
      <c r="C232" s="373" t="s">
        <v>1005</v>
      </c>
      <c r="D232" s="374"/>
      <c r="E232" s="373"/>
      <c r="F232" s="374"/>
      <c r="G232" s="390" t="s">
        <v>1006</v>
      </c>
      <c r="H232" s="391"/>
      <c r="I232" s="391"/>
      <c r="J232" s="392"/>
      <c r="K232" s="393" t="s">
        <v>1143</v>
      </c>
      <c r="L232" s="394"/>
      <c r="M232" s="394"/>
      <c r="N232" s="394"/>
      <c r="O232" s="394"/>
      <c r="P232" s="394"/>
      <c r="Q232" s="394"/>
      <c r="R232" s="394"/>
      <c r="S232" s="394"/>
      <c r="T232" s="395"/>
      <c r="U232" s="277"/>
    </row>
    <row r="233" spans="2:22" s="3" customFormat="1" ht="55.15" customHeight="1" x14ac:dyDescent="0.2">
      <c r="B233" s="335"/>
      <c r="C233" s="373" t="s">
        <v>733</v>
      </c>
      <c r="D233" s="374"/>
      <c r="E233" s="373"/>
      <c r="F233" s="374"/>
      <c r="G233" s="390" t="s">
        <v>734</v>
      </c>
      <c r="H233" s="391"/>
      <c r="I233" s="391"/>
      <c r="J233" s="392"/>
      <c r="K233" s="393" t="s">
        <v>1144</v>
      </c>
      <c r="L233" s="394"/>
      <c r="M233" s="394"/>
      <c r="N233" s="394"/>
      <c r="O233" s="394"/>
      <c r="P233" s="394"/>
      <c r="Q233" s="394"/>
      <c r="R233" s="394"/>
      <c r="S233" s="394"/>
      <c r="T233" s="395"/>
      <c r="U233" s="277"/>
    </row>
    <row r="234" spans="2:22" s="3" customFormat="1" ht="37.9" customHeight="1" x14ac:dyDescent="0.2">
      <c r="B234" s="291"/>
      <c r="C234" s="373"/>
      <c r="D234" s="374"/>
      <c r="E234" s="373"/>
      <c r="F234" s="374"/>
      <c r="G234" s="390" t="s">
        <v>744</v>
      </c>
      <c r="H234" s="391"/>
      <c r="I234" s="391"/>
      <c r="J234" s="392"/>
      <c r="K234" s="393" t="s">
        <v>1035</v>
      </c>
      <c r="L234" s="394"/>
      <c r="M234" s="394"/>
      <c r="N234" s="394"/>
      <c r="O234" s="394"/>
      <c r="P234" s="394"/>
      <c r="Q234" s="394"/>
      <c r="R234" s="394"/>
      <c r="S234" s="394"/>
      <c r="T234" s="395"/>
      <c r="U234" s="277"/>
    </row>
    <row r="235" spans="2:22" s="3" customFormat="1" ht="43.15" customHeight="1" x14ac:dyDescent="0.2">
      <c r="B235" s="113"/>
      <c r="C235" s="373"/>
      <c r="D235" s="374"/>
      <c r="E235" s="373"/>
      <c r="F235" s="374"/>
      <c r="G235" s="376" t="s">
        <v>493</v>
      </c>
      <c r="H235" s="377"/>
      <c r="I235" s="377"/>
      <c r="J235" s="378"/>
      <c r="K235" s="393" t="s">
        <v>755</v>
      </c>
      <c r="L235" s="394"/>
      <c r="M235" s="394"/>
      <c r="N235" s="394"/>
      <c r="O235" s="394"/>
      <c r="P235" s="394"/>
      <c r="Q235" s="394"/>
      <c r="R235" s="394"/>
      <c r="S235" s="394"/>
      <c r="T235" s="395"/>
      <c r="U235" s="277"/>
    </row>
    <row r="236" spans="2:22" s="22" customFormat="1" x14ac:dyDescent="0.2">
      <c r="B236" s="743"/>
      <c r="C236" s="744"/>
      <c r="D236" s="744"/>
      <c r="E236" s="744"/>
      <c r="F236" s="744"/>
      <c r="G236" s="744"/>
      <c r="H236" s="744"/>
      <c r="I236" s="744"/>
      <c r="J236" s="744"/>
      <c r="K236" s="744"/>
      <c r="L236" s="744"/>
      <c r="M236" s="744"/>
      <c r="N236" s="744"/>
      <c r="O236" s="744"/>
      <c r="P236" s="744"/>
      <c r="Q236" s="744"/>
      <c r="R236" s="744"/>
      <c r="S236" s="744"/>
      <c r="T236" s="745"/>
    </row>
    <row r="237" spans="2:22" s="22" customFormat="1" ht="30.4" customHeight="1" x14ac:dyDescent="0.2">
      <c r="B237" s="468" t="s">
        <v>86</v>
      </c>
      <c r="C237" s="386" t="s">
        <v>405</v>
      </c>
      <c r="D237" s="387"/>
      <c r="E237" s="387"/>
      <c r="F237" s="387"/>
      <c r="G237" s="387"/>
      <c r="H237" s="387"/>
      <c r="I237" s="387"/>
      <c r="J237" s="387"/>
      <c r="K237" s="387"/>
      <c r="L237" s="387"/>
      <c r="M237" s="387"/>
      <c r="N237" s="387"/>
      <c r="O237" s="387"/>
      <c r="P237" s="387"/>
      <c r="Q237" s="387"/>
      <c r="R237" s="387"/>
      <c r="S237" s="387"/>
      <c r="T237" s="388"/>
    </row>
    <row r="238" spans="2:22" s="3" customFormat="1" ht="14.1" customHeight="1" x14ac:dyDescent="0.2">
      <c r="B238" s="469"/>
      <c r="C238" s="380" t="s">
        <v>114</v>
      </c>
      <c r="D238" s="381"/>
      <c r="E238" s="381"/>
      <c r="F238" s="381"/>
      <c r="G238" s="381"/>
      <c r="H238" s="381"/>
      <c r="I238" s="381"/>
      <c r="J238" s="381"/>
      <c r="K238" s="381"/>
      <c r="L238" s="382"/>
      <c r="M238" s="485"/>
      <c r="N238" s="486"/>
      <c r="O238" s="486"/>
      <c r="P238" s="486"/>
      <c r="Q238" s="486"/>
      <c r="R238" s="486"/>
      <c r="S238" s="486"/>
      <c r="T238" s="487"/>
    </row>
    <row r="239" spans="2:22" s="3" customFormat="1" ht="15" customHeight="1" x14ac:dyDescent="0.2">
      <c r="B239" s="469"/>
      <c r="C239" s="379" t="s">
        <v>72</v>
      </c>
      <c r="D239" s="379"/>
      <c r="E239" s="379"/>
      <c r="F239" s="379" t="s">
        <v>348</v>
      </c>
      <c r="G239" s="379"/>
      <c r="H239" s="379" t="s">
        <v>62</v>
      </c>
      <c r="I239" s="379"/>
      <c r="J239" s="379" t="s">
        <v>73</v>
      </c>
      <c r="K239" s="379"/>
      <c r="L239" s="379"/>
      <c r="M239" s="488"/>
      <c r="N239" s="489"/>
      <c r="O239" s="489"/>
      <c r="P239" s="489"/>
      <c r="Q239" s="489"/>
      <c r="R239" s="489"/>
      <c r="S239" s="489"/>
      <c r="T239" s="490"/>
    </row>
    <row r="240" spans="2:22" s="3" customFormat="1" ht="21.75" customHeight="1" x14ac:dyDescent="0.2">
      <c r="B240" s="469"/>
      <c r="C240" s="357" t="s">
        <v>74</v>
      </c>
      <c r="D240" s="358"/>
      <c r="E240" s="359"/>
      <c r="F240" s="405">
        <v>1</v>
      </c>
      <c r="G240" s="406"/>
      <c r="H240" s="405">
        <v>1</v>
      </c>
      <c r="I240" s="406"/>
      <c r="J240" s="405">
        <f>F240-H240</f>
        <v>0</v>
      </c>
      <c r="K240" s="464"/>
      <c r="L240" s="406"/>
      <c r="M240" s="488"/>
      <c r="N240" s="489"/>
      <c r="O240" s="489"/>
      <c r="P240" s="489"/>
      <c r="Q240" s="489"/>
      <c r="R240" s="489"/>
      <c r="S240" s="489"/>
      <c r="T240" s="490"/>
      <c r="V240" s="73"/>
    </row>
    <row r="241" spans="2:22" s="3" customFormat="1" ht="22.5" customHeight="1" x14ac:dyDescent="0.2">
      <c r="B241" s="469"/>
      <c r="C241" s="61"/>
      <c r="D241" s="61"/>
      <c r="E241" s="61"/>
      <c r="F241" s="60"/>
      <c r="G241" s="60"/>
      <c r="H241" s="60"/>
      <c r="I241" s="60"/>
      <c r="J241" s="60"/>
      <c r="K241" s="60"/>
      <c r="L241" s="60"/>
      <c r="M241" s="488"/>
      <c r="N241" s="489"/>
      <c r="O241" s="489"/>
      <c r="P241" s="489"/>
      <c r="Q241" s="489"/>
      <c r="R241" s="489"/>
      <c r="S241" s="489"/>
      <c r="T241" s="490"/>
    </row>
    <row r="242" spans="2:22" s="3" customFormat="1" ht="37.9" customHeight="1" x14ac:dyDescent="0.2">
      <c r="B242" s="469"/>
      <c r="C242" s="370" t="s">
        <v>75</v>
      </c>
      <c r="D242" s="372"/>
      <c r="E242" s="370" t="s">
        <v>64</v>
      </c>
      <c r="F242" s="372"/>
      <c r="G242" s="63" t="s">
        <v>76</v>
      </c>
      <c r="H242" s="383" t="s">
        <v>77</v>
      </c>
      <c r="I242" s="384"/>
      <c r="J242" s="63" t="s">
        <v>78</v>
      </c>
      <c r="K242" s="383" t="s">
        <v>79</v>
      </c>
      <c r="L242" s="384"/>
      <c r="M242" s="488"/>
      <c r="N242" s="489"/>
      <c r="O242" s="489"/>
      <c r="P242" s="489"/>
      <c r="Q242" s="489"/>
      <c r="R242" s="489"/>
      <c r="S242" s="489"/>
      <c r="T242" s="490"/>
    </row>
    <row r="243" spans="2:22" s="3" customFormat="1" ht="22.5" customHeight="1" x14ac:dyDescent="0.2">
      <c r="B243" s="469"/>
      <c r="C243" s="471">
        <v>42689</v>
      </c>
      <c r="D243" s="472"/>
      <c r="E243" s="471">
        <v>42840</v>
      </c>
      <c r="F243" s="472"/>
      <c r="G243" s="17">
        <f>+K140</f>
        <v>151</v>
      </c>
      <c r="H243" s="740">
        <f>100/G243</f>
        <v>0.66225165562913912</v>
      </c>
      <c r="I243" s="741"/>
      <c r="J243" s="17">
        <v>20</v>
      </c>
      <c r="K243" s="403">
        <v>100</v>
      </c>
      <c r="L243" s="404"/>
      <c r="M243" s="488"/>
      <c r="N243" s="489"/>
      <c r="O243" s="489"/>
      <c r="P243" s="489"/>
      <c r="Q243" s="489"/>
      <c r="R243" s="489"/>
      <c r="S243" s="489"/>
      <c r="T243" s="490"/>
    </row>
    <row r="244" spans="2:22" s="3" customFormat="1" ht="15.75" customHeight="1" x14ac:dyDescent="0.2">
      <c r="B244" s="469"/>
      <c r="C244" s="61"/>
      <c r="D244" s="62"/>
      <c r="E244" s="59"/>
      <c r="F244" s="17"/>
      <c r="G244" s="20"/>
      <c r="H244" s="20"/>
      <c r="I244" s="17"/>
      <c r="J244" s="19"/>
      <c r="K244" s="19"/>
      <c r="L244" s="60"/>
      <c r="M244" s="488"/>
      <c r="N244" s="489"/>
      <c r="O244" s="489"/>
      <c r="P244" s="489"/>
      <c r="Q244" s="489"/>
      <c r="R244" s="489"/>
      <c r="S244" s="489"/>
      <c r="T244" s="490"/>
    </row>
    <row r="245" spans="2:22" s="3" customFormat="1" ht="29.25" customHeight="1" x14ac:dyDescent="0.2">
      <c r="B245" s="469"/>
      <c r="C245" s="380" t="s">
        <v>80</v>
      </c>
      <c r="D245" s="381"/>
      <c r="E245" s="381"/>
      <c r="F245" s="381"/>
      <c r="G245" s="381"/>
      <c r="H245" s="381"/>
      <c r="I245" s="381"/>
      <c r="J245" s="381"/>
      <c r="K245" s="381"/>
      <c r="L245" s="382"/>
      <c r="M245" s="488"/>
      <c r="N245" s="489"/>
      <c r="O245" s="489"/>
      <c r="P245" s="489"/>
      <c r="Q245" s="489"/>
      <c r="R245" s="489"/>
      <c r="S245" s="489"/>
      <c r="T245" s="490"/>
      <c r="V245" s="23"/>
    </row>
    <row r="246" spans="2:22" s="3" customFormat="1" ht="40.5" customHeight="1" x14ac:dyDescent="0.2">
      <c r="B246" s="469"/>
      <c r="C246" s="473" t="s">
        <v>87</v>
      </c>
      <c r="D246" s="473"/>
      <c r="E246" s="473"/>
      <c r="F246" s="71">
        <v>25</v>
      </c>
      <c r="G246" s="470" t="s">
        <v>88</v>
      </c>
      <c r="H246" s="470"/>
      <c r="I246" s="21">
        <v>15</v>
      </c>
      <c r="J246" s="470" t="s">
        <v>89</v>
      </c>
      <c r="K246" s="470"/>
      <c r="L246" s="59">
        <v>10</v>
      </c>
      <c r="M246" s="491"/>
      <c r="N246" s="492"/>
      <c r="O246" s="492"/>
      <c r="P246" s="492"/>
      <c r="Q246" s="492"/>
      <c r="R246" s="492"/>
      <c r="S246" s="492"/>
      <c r="T246" s="493"/>
    </row>
    <row r="247" spans="2:22" s="3" customFormat="1" ht="27" customHeight="1" x14ac:dyDescent="0.2">
      <c r="B247" s="469"/>
      <c r="C247" s="434" t="s">
        <v>90</v>
      </c>
      <c r="D247" s="435"/>
      <c r="E247" s="435"/>
      <c r="F247" s="435"/>
      <c r="G247" s="435"/>
      <c r="H247" s="435"/>
      <c r="I247" s="435"/>
      <c r="J247" s="435"/>
      <c r="K247" s="435"/>
      <c r="L247" s="435"/>
      <c r="M247" s="435"/>
      <c r="N247" s="435"/>
      <c r="O247" s="435"/>
      <c r="P247" s="435"/>
      <c r="Q247" s="435"/>
      <c r="R247" s="435"/>
      <c r="S247" s="435"/>
      <c r="T247" s="436"/>
    </row>
    <row r="248" spans="2:22" s="3" customFormat="1" ht="22.5" customHeight="1" x14ac:dyDescent="0.2">
      <c r="B248" s="469"/>
      <c r="C248" s="367" t="s">
        <v>81</v>
      </c>
      <c r="D248" s="368"/>
      <c r="E248" s="368"/>
      <c r="F248" s="369"/>
      <c r="G248" s="535" t="s">
        <v>91</v>
      </c>
      <c r="H248" s="535"/>
      <c r="I248" s="535"/>
      <c r="J248" s="379" t="s">
        <v>92</v>
      </c>
      <c r="K248" s="379"/>
      <c r="L248" s="379"/>
      <c r="M248" s="485" t="s">
        <v>82</v>
      </c>
      <c r="N248" s="486"/>
      <c r="O248" s="486"/>
      <c r="P248" s="486"/>
      <c r="Q248" s="486"/>
      <c r="R248" s="486"/>
      <c r="S248" s="486"/>
      <c r="T248" s="487"/>
    </row>
    <row r="249" spans="2:22" s="3" customFormat="1" ht="32.25" customHeight="1" x14ac:dyDescent="0.2">
      <c r="B249" s="469"/>
      <c r="C249" s="535" t="s">
        <v>83</v>
      </c>
      <c r="D249" s="535"/>
      <c r="E249" s="367" t="s">
        <v>349</v>
      </c>
      <c r="F249" s="369"/>
      <c r="G249" s="535"/>
      <c r="H249" s="535"/>
      <c r="I249" s="535"/>
      <c r="J249" s="379"/>
      <c r="K249" s="379"/>
      <c r="L249" s="379"/>
      <c r="M249" s="491"/>
      <c r="N249" s="492"/>
      <c r="O249" s="492"/>
      <c r="P249" s="492"/>
      <c r="Q249" s="492"/>
      <c r="R249" s="492"/>
      <c r="S249" s="492"/>
      <c r="T249" s="493"/>
    </row>
    <row r="250" spans="2:22" s="3" customFormat="1" ht="31.5" customHeight="1" x14ac:dyDescent="0.2">
      <c r="B250" s="469"/>
      <c r="C250" s="389" t="s">
        <v>406</v>
      </c>
      <c r="D250" s="389"/>
      <c r="E250" s="389" t="s">
        <v>407</v>
      </c>
      <c r="F250" s="389"/>
      <c r="G250" s="441" t="s">
        <v>408</v>
      </c>
      <c r="H250" s="441"/>
      <c r="I250" s="441"/>
      <c r="J250" s="536">
        <v>1</v>
      </c>
      <c r="K250" s="536"/>
      <c r="L250" s="536"/>
      <c r="M250" s="465" t="s">
        <v>410</v>
      </c>
      <c r="N250" s="465"/>
      <c r="O250" s="465"/>
      <c r="P250" s="465"/>
      <c r="Q250" s="465"/>
      <c r="R250" s="465"/>
      <c r="S250" s="465"/>
      <c r="T250" s="465"/>
    </row>
    <row r="251" spans="2:22" s="3" customFormat="1" ht="15" customHeight="1" x14ac:dyDescent="0.2">
      <c r="B251" s="370"/>
      <c r="C251" s="371"/>
      <c r="D251" s="371"/>
      <c r="E251" s="371"/>
      <c r="F251" s="371"/>
      <c r="G251" s="371"/>
      <c r="H251" s="371"/>
      <c r="I251" s="371"/>
      <c r="J251" s="371"/>
      <c r="K251" s="371"/>
      <c r="L251" s="371"/>
      <c r="M251" s="371"/>
      <c r="N251" s="371"/>
      <c r="O251" s="371"/>
      <c r="P251" s="371"/>
      <c r="Q251" s="371"/>
      <c r="R251" s="371"/>
      <c r="S251" s="371"/>
      <c r="T251" s="372"/>
    </row>
    <row r="252" spans="2:22" s="3" customFormat="1" ht="27.4" customHeight="1" x14ac:dyDescent="0.2">
      <c r="B252" s="386" t="s">
        <v>69</v>
      </c>
      <c r="C252" s="387"/>
      <c r="D252" s="387"/>
      <c r="E252" s="387"/>
      <c r="F252" s="387"/>
      <c r="G252" s="387"/>
      <c r="H252" s="387"/>
      <c r="I252" s="387"/>
      <c r="J252" s="387"/>
      <c r="K252" s="387"/>
      <c r="L252" s="387"/>
      <c r="M252" s="387"/>
      <c r="N252" s="387"/>
      <c r="O252" s="387"/>
      <c r="P252" s="387"/>
      <c r="Q252" s="387"/>
      <c r="R252" s="387"/>
      <c r="S252" s="387"/>
      <c r="T252" s="388"/>
    </row>
    <row r="253" spans="2:22" s="3" customFormat="1" ht="22.5" customHeight="1" x14ac:dyDescent="0.2">
      <c r="B253" s="380" t="s">
        <v>114</v>
      </c>
      <c r="C253" s="381"/>
      <c r="D253" s="381"/>
      <c r="E253" s="381"/>
      <c r="F253" s="381"/>
      <c r="G253" s="381"/>
      <c r="H253" s="381"/>
      <c r="I253" s="381"/>
      <c r="J253" s="381"/>
      <c r="K253" s="382"/>
      <c r="L253" s="370"/>
      <c r="M253" s="371"/>
      <c r="N253" s="371"/>
      <c r="O253" s="371"/>
      <c r="P253" s="371"/>
      <c r="Q253" s="371"/>
      <c r="R253" s="371"/>
      <c r="S253" s="371"/>
      <c r="T253" s="372"/>
    </row>
    <row r="254" spans="2:22" s="3" customFormat="1" ht="22.5" customHeight="1" x14ac:dyDescent="0.2">
      <c r="B254" s="379" t="s">
        <v>72</v>
      </c>
      <c r="C254" s="379"/>
      <c r="D254" s="379"/>
      <c r="E254" s="370" t="s">
        <v>348</v>
      </c>
      <c r="F254" s="372"/>
      <c r="G254" s="379" t="s">
        <v>62</v>
      </c>
      <c r="H254" s="379"/>
      <c r="I254" s="379" t="s">
        <v>85</v>
      </c>
      <c r="J254" s="379"/>
      <c r="K254" s="379"/>
      <c r="L254" s="522"/>
      <c r="M254" s="523"/>
      <c r="N254" s="523"/>
      <c r="O254" s="523"/>
      <c r="P254" s="523"/>
      <c r="Q254" s="523"/>
      <c r="R254" s="523"/>
      <c r="S254" s="523"/>
      <c r="T254" s="524"/>
    </row>
    <row r="255" spans="2:22" s="3" customFormat="1" ht="22.5" customHeight="1" x14ac:dyDescent="0.2">
      <c r="B255" s="470" t="s">
        <v>74</v>
      </c>
      <c r="C255" s="470"/>
      <c r="D255" s="470"/>
      <c r="E255" s="466">
        <f>+G258/100</f>
        <v>0.79290000000000005</v>
      </c>
      <c r="F255" s="467"/>
      <c r="G255" s="407">
        <v>0.85699999999999998</v>
      </c>
      <c r="H255" s="407"/>
      <c r="I255" s="385">
        <f>+E255-G255</f>
        <v>-6.4099999999999935E-2</v>
      </c>
      <c r="J255" s="385"/>
      <c r="K255" s="385"/>
      <c r="L255" s="525"/>
      <c r="M255" s="526"/>
      <c r="N255" s="526"/>
      <c r="O255" s="526"/>
      <c r="P255" s="526"/>
      <c r="Q255" s="526"/>
      <c r="R255" s="526"/>
      <c r="S255" s="526"/>
      <c r="T255" s="527"/>
    </row>
    <row r="256" spans="2:22" s="3" customFormat="1" ht="22.5" customHeight="1" x14ac:dyDescent="0.2">
      <c r="B256" s="360"/>
      <c r="C256" s="361"/>
      <c r="D256" s="361"/>
      <c r="E256" s="361"/>
      <c r="F256" s="361"/>
      <c r="G256" s="361"/>
      <c r="H256" s="361"/>
      <c r="I256" s="361"/>
      <c r="J256" s="361"/>
      <c r="K256" s="362"/>
      <c r="L256" s="525"/>
      <c r="M256" s="526"/>
      <c r="N256" s="526"/>
      <c r="O256" s="526"/>
      <c r="P256" s="526"/>
      <c r="Q256" s="526"/>
      <c r="R256" s="526"/>
      <c r="S256" s="526"/>
      <c r="T256" s="527"/>
    </row>
    <row r="257" spans="2:21" s="3" customFormat="1" ht="34.9" customHeight="1" x14ac:dyDescent="0.2">
      <c r="B257" s="379" t="s">
        <v>75</v>
      </c>
      <c r="C257" s="379"/>
      <c r="D257" s="379" t="s">
        <v>64</v>
      </c>
      <c r="E257" s="379"/>
      <c r="F257" s="63" t="s">
        <v>76</v>
      </c>
      <c r="G257" s="383" t="s">
        <v>79</v>
      </c>
      <c r="H257" s="474"/>
      <c r="I257" s="474"/>
      <c r="J257" s="474"/>
      <c r="K257" s="384"/>
      <c r="L257" s="525"/>
      <c r="M257" s="526"/>
      <c r="N257" s="526"/>
      <c r="O257" s="526"/>
      <c r="P257" s="526"/>
      <c r="Q257" s="526"/>
      <c r="R257" s="526"/>
      <c r="S257" s="526"/>
      <c r="T257" s="527"/>
    </row>
    <row r="258" spans="2:21" s="3" customFormat="1" ht="30" customHeight="1" x14ac:dyDescent="0.2">
      <c r="B258" s="537">
        <f>I141</f>
        <v>42684</v>
      </c>
      <c r="C258" s="441"/>
      <c r="D258" s="537">
        <f>J141</f>
        <v>44923</v>
      </c>
      <c r="E258" s="441"/>
      <c r="F258" s="17">
        <f>K141</f>
        <v>2239</v>
      </c>
      <c r="G258" s="538">
        <v>79.290000000000006</v>
      </c>
      <c r="H258" s="539"/>
      <c r="I258" s="539"/>
      <c r="J258" s="539"/>
      <c r="K258" s="540"/>
      <c r="L258" s="525"/>
      <c r="M258" s="526"/>
      <c r="N258" s="526"/>
      <c r="O258" s="526"/>
      <c r="P258" s="526"/>
      <c r="Q258" s="526"/>
      <c r="R258" s="526"/>
      <c r="S258" s="526"/>
      <c r="T258" s="527"/>
    </row>
    <row r="259" spans="2:21" s="3" customFormat="1" ht="25.5" customHeight="1" x14ac:dyDescent="0.2">
      <c r="B259" s="360"/>
      <c r="C259" s="361"/>
      <c r="D259" s="361"/>
      <c r="E259" s="361"/>
      <c r="F259" s="361"/>
      <c r="G259" s="361"/>
      <c r="H259" s="361"/>
      <c r="I259" s="361"/>
      <c r="J259" s="361"/>
      <c r="K259" s="362"/>
      <c r="L259" s="525"/>
      <c r="M259" s="526"/>
      <c r="N259" s="526"/>
      <c r="O259" s="526"/>
      <c r="P259" s="526"/>
      <c r="Q259" s="526"/>
      <c r="R259" s="526"/>
      <c r="S259" s="526"/>
      <c r="T259" s="527"/>
    </row>
    <row r="260" spans="2:21" s="3" customFormat="1" ht="24" customHeight="1" x14ac:dyDescent="0.2">
      <c r="B260" s="380" t="s">
        <v>80</v>
      </c>
      <c r="C260" s="381"/>
      <c r="D260" s="381"/>
      <c r="E260" s="381"/>
      <c r="F260" s="381"/>
      <c r="G260" s="381"/>
      <c r="H260" s="381"/>
      <c r="I260" s="381"/>
      <c r="J260" s="381"/>
      <c r="K260" s="382"/>
      <c r="L260" s="528"/>
      <c r="M260" s="529"/>
      <c r="N260" s="529"/>
      <c r="O260" s="529"/>
      <c r="P260" s="529"/>
      <c r="Q260" s="529"/>
      <c r="R260" s="529"/>
      <c r="S260" s="529"/>
      <c r="T260" s="530"/>
    </row>
    <row r="261" spans="2:21" s="3" customFormat="1" ht="37.5" customHeight="1" x14ac:dyDescent="0.2">
      <c r="B261" s="454" t="s">
        <v>93</v>
      </c>
      <c r="C261" s="455"/>
      <c r="D261" s="455"/>
      <c r="E261" s="455"/>
      <c r="F261" s="456"/>
      <c r="G261" s="531" t="s">
        <v>94</v>
      </c>
      <c r="H261" s="531"/>
      <c r="I261" s="479" t="s">
        <v>95</v>
      </c>
      <c r="J261" s="479"/>
      <c r="K261" s="64" t="s">
        <v>286</v>
      </c>
      <c r="L261" s="454" t="s">
        <v>96</v>
      </c>
      <c r="M261" s="455"/>
      <c r="N261" s="455"/>
      <c r="O261" s="455"/>
      <c r="P261" s="455"/>
      <c r="Q261" s="455"/>
      <c r="R261" s="455"/>
      <c r="S261" s="455"/>
      <c r="T261" s="456"/>
    </row>
    <row r="262" spans="2:21" s="3" customFormat="1" ht="33" customHeight="1" x14ac:dyDescent="0.25">
      <c r="B262" s="476" t="s">
        <v>97</v>
      </c>
      <c r="C262" s="477"/>
      <c r="D262" s="477"/>
      <c r="E262" s="477"/>
      <c r="F262" s="478"/>
      <c r="G262" s="379" t="s">
        <v>98</v>
      </c>
      <c r="H262" s="379"/>
      <c r="I262" s="475" t="s">
        <v>98</v>
      </c>
      <c r="J262" s="475"/>
      <c r="K262" s="24"/>
      <c r="L262" s="400"/>
      <c r="M262" s="401"/>
      <c r="N262" s="401"/>
      <c r="O262" s="401"/>
      <c r="P262" s="401"/>
      <c r="Q262" s="401"/>
      <c r="R262" s="401"/>
      <c r="S262" s="401"/>
      <c r="T262" s="402"/>
    </row>
    <row r="263" spans="2:21" s="3" customFormat="1" ht="28.15" customHeight="1" x14ac:dyDescent="0.2">
      <c r="B263" s="463" t="s">
        <v>81</v>
      </c>
      <c r="C263" s="463"/>
      <c r="D263" s="463"/>
      <c r="E263" s="463"/>
      <c r="F263" s="463" t="s">
        <v>44</v>
      </c>
      <c r="G263" s="463"/>
      <c r="H263" s="463"/>
      <c r="I263" s="463"/>
      <c r="J263" s="457" t="s">
        <v>82</v>
      </c>
      <c r="K263" s="458"/>
      <c r="L263" s="458"/>
      <c r="M263" s="458"/>
      <c r="N263" s="458"/>
      <c r="O263" s="458"/>
      <c r="P263" s="458"/>
      <c r="Q263" s="458"/>
      <c r="R263" s="458"/>
      <c r="S263" s="458"/>
      <c r="T263" s="459"/>
    </row>
    <row r="264" spans="2:21" s="3" customFormat="1" ht="28.15" customHeight="1" x14ac:dyDescent="0.2">
      <c r="B264" s="463" t="s">
        <v>83</v>
      </c>
      <c r="C264" s="463"/>
      <c r="D264" s="463" t="s">
        <v>349</v>
      </c>
      <c r="E264" s="463"/>
      <c r="F264" s="463"/>
      <c r="G264" s="463"/>
      <c r="H264" s="463"/>
      <c r="I264" s="463"/>
      <c r="J264" s="460"/>
      <c r="K264" s="461"/>
      <c r="L264" s="461"/>
      <c r="M264" s="461"/>
      <c r="N264" s="461"/>
      <c r="O264" s="461"/>
      <c r="P264" s="461"/>
      <c r="Q264" s="461"/>
      <c r="R264" s="461"/>
      <c r="S264" s="461"/>
      <c r="T264" s="462"/>
    </row>
    <row r="265" spans="2:21" s="3" customFormat="1" ht="171.6" customHeight="1" x14ac:dyDescent="0.2">
      <c r="B265" s="376" t="s">
        <v>525</v>
      </c>
      <c r="C265" s="378"/>
      <c r="D265" s="376" t="s">
        <v>526</v>
      </c>
      <c r="E265" s="378"/>
      <c r="F265" s="390" t="s">
        <v>764</v>
      </c>
      <c r="G265" s="391"/>
      <c r="H265" s="391"/>
      <c r="I265" s="392"/>
      <c r="J265" s="393" t="s">
        <v>1200</v>
      </c>
      <c r="K265" s="394"/>
      <c r="L265" s="394"/>
      <c r="M265" s="394"/>
      <c r="N265" s="394"/>
      <c r="O265" s="394"/>
      <c r="P265" s="394"/>
      <c r="Q265" s="394"/>
      <c r="R265" s="394"/>
      <c r="S265" s="394"/>
      <c r="T265" s="395"/>
      <c r="U265" s="277"/>
    </row>
    <row r="266" spans="2:21" s="3" customFormat="1" ht="67.150000000000006" customHeight="1" x14ac:dyDescent="0.2">
      <c r="B266" s="376" t="s">
        <v>841</v>
      </c>
      <c r="C266" s="378"/>
      <c r="D266" s="376" t="s">
        <v>842</v>
      </c>
      <c r="E266" s="378"/>
      <c r="F266" s="390" t="s">
        <v>843</v>
      </c>
      <c r="G266" s="391"/>
      <c r="H266" s="391"/>
      <c r="I266" s="392"/>
      <c r="J266" s="393" t="s">
        <v>1201</v>
      </c>
      <c r="K266" s="394"/>
      <c r="L266" s="394"/>
      <c r="M266" s="394"/>
      <c r="N266" s="394"/>
      <c r="O266" s="394"/>
      <c r="P266" s="394"/>
      <c r="Q266" s="394"/>
      <c r="R266" s="394"/>
      <c r="S266" s="394"/>
      <c r="T266" s="395"/>
      <c r="U266" s="277"/>
    </row>
    <row r="267" spans="2:21" s="3" customFormat="1" ht="39" customHeight="1" x14ac:dyDescent="0.2">
      <c r="B267" s="376" t="s">
        <v>497</v>
      </c>
      <c r="C267" s="378"/>
      <c r="D267" s="376" t="s">
        <v>498</v>
      </c>
      <c r="E267" s="378"/>
      <c r="F267" s="376" t="s">
        <v>549</v>
      </c>
      <c r="G267" s="377"/>
      <c r="H267" s="377"/>
      <c r="I267" s="378"/>
      <c r="J267" s="393" t="s">
        <v>524</v>
      </c>
      <c r="K267" s="394"/>
      <c r="L267" s="394"/>
      <c r="M267" s="394"/>
      <c r="N267" s="394"/>
      <c r="O267" s="394"/>
      <c r="P267" s="394"/>
      <c r="Q267" s="394"/>
      <c r="R267" s="394"/>
      <c r="S267" s="394"/>
      <c r="T267" s="395"/>
      <c r="U267" s="277"/>
    </row>
    <row r="268" spans="2:21" s="3" customFormat="1" ht="84" customHeight="1" x14ac:dyDescent="0.2">
      <c r="B268" s="376" t="s">
        <v>553</v>
      </c>
      <c r="C268" s="378"/>
      <c r="D268" s="376"/>
      <c r="E268" s="378"/>
      <c r="F268" s="376" t="s">
        <v>499</v>
      </c>
      <c r="G268" s="377"/>
      <c r="H268" s="377"/>
      <c r="I268" s="378"/>
      <c r="J268" s="393" t="s">
        <v>1080</v>
      </c>
      <c r="K268" s="394"/>
      <c r="L268" s="394"/>
      <c r="M268" s="394"/>
      <c r="N268" s="394"/>
      <c r="O268" s="394"/>
      <c r="P268" s="394"/>
      <c r="Q268" s="394"/>
      <c r="R268" s="394"/>
      <c r="S268" s="394"/>
      <c r="T268" s="395"/>
      <c r="U268" s="277"/>
    </row>
    <row r="269" spans="2:21" s="3" customFormat="1" ht="15" customHeight="1" x14ac:dyDescent="0.2">
      <c r="B269" s="370"/>
      <c r="C269" s="371"/>
      <c r="D269" s="371"/>
      <c r="E269" s="371"/>
      <c r="F269" s="371"/>
      <c r="G269" s="371"/>
      <c r="H269" s="371"/>
      <c r="I269" s="371"/>
      <c r="J269" s="371"/>
      <c r="K269" s="371"/>
      <c r="L269" s="371"/>
      <c r="M269" s="371"/>
      <c r="N269" s="371"/>
      <c r="O269" s="371"/>
      <c r="P269" s="371"/>
      <c r="Q269" s="371"/>
      <c r="R269" s="371"/>
      <c r="S269" s="371"/>
      <c r="T269" s="372"/>
    </row>
    <row r="270" spans="2:21" s="3" customFormat="1" ht="22.5" customHeight="1" x14ac:dyDescent="0.2">
      <c r="B270" s="543" t="s">
        <v>99</v>
      </c>
      <c r="C270" s="544"/>
      <c r="D270" s="544"/>
      <c r="E270" s="544"/>
      <c r="F270" s="544"/>
      <c r="G270" s="544"/>
      <c r="H270" s="544"/>
      <c r="I270" s="544"/>
      <c r="J270" s="544"/>
      <c r="K270" s="544"/>
      <c r="L270" s="544"/>
      <c r="M270" s="544"/>
      <c r="N270" s="544"/>
      <c r="O270" s="544"/>
      <c r="P270" s="544"/>
      <c r="Q270" s="544"/>
      <c r="R270" s="544"/>
      <c r="S270" s="544"/>
      <c r="T270" s="545"/>
    </row>
    <row r="271" spans="2:21" s="3" customFormat="1" ht="30.4" customHeight="1" x14ac:dyDescent="0.2">
      <c r="B271" s="468" t="s">
        <v>84</v>
      </c>
      <c r="C271" s="546" t="s">
        <v>496</v>
      </c>
      <c r="D271" s="547"/>
      <c r="E271" s="547"/>
      <c r="F271" s="547"/>
      <c r="G271" s="547"/>
      <c r="H271" s="547"/>
      <c r="I271" s="547"/>
      <c r="J271" s="547"/>
      <c r="K271" s="547"/>
      <c r="L271" s="547"/>
      <c r="M271" s="547"/>
      <c r="N271" s="547"/>
      <c r="O271" s="547"/>
      <c r="P271" s="547"/>
      <c r="Q271" s="547"/>
      <c r="R271" s="547"/>
      <c r="S271" s="547"/>
      <c r="T271" s="548"/>
    </row>
    <row r="272" spans="2:21" s="3" customFormat="1" ht="22.5" customHeight="1" x14ac:dyDescent="0.2">
      <c r="B272" s="469"/>
      <c r="C272" s="380" t="s">
        <v>114</v>
      </c>
      <c r="D272" s="381"/>
      <c r="E272" s="381"/>
      <c r="F272" s="381"/>
      <c r="G272" s="381"/>
      <c r="H272" s="381"/>
      <c r="I272" s="381"/>
      <c r="J272" s="381"/>
      <c r="K272" s="381"/>
      <c r="L272" s="382"/>
      <c r="M272" s="380"/>
      <c r="N272" s="381"/>
      <c r="O272" s="381"/>
      <c r="P272" s="381"/>
      <c r="Q272" s="381"/>
      <c r="R272" s="381"/>
      <c r="S272" s="381"/>
      <c r="T272" s="382"/>
    </row>
    <row r="273" spans="2:39" s="3" customFormat="1" ht="22.5" customHeight="1" x14ac:dyDescent="0.2">
      <c r="B273" s="469"/>
      <c r="C273" s="379" t="s">
        <v>72</v>
      </c>
      <c r="D273" s="379"/>
      <c r="E273" s="379"/>
      <c r="F273" s="379" t="s">
        <v>348</v>
      </c>
      <c r="G273" s="379"/>
      <c r="H273" s="379" t="s">
        <v>62</v>
      </c>
      <c r="I273" s="379"/>
      <c r="J273" s="379" t="s">
        <v>85</v>
      </c>
      <c r="K273" s="379"/>
      <c r="L273" s="379"/>
      <c r="M273" s="522"/>
      <c r="N273" s="523"/>
      <c r="O273" s="523"/>
      <c r="P273" s="523"/>
      <c r="Q273" s="523"/>
      <c r="R273" s="523"/>
      <c r="S273" s="523"/>
      <c r="T273" s="524"/>
    </row>
    <row r="274" spans="2:39" s="3" customFormat="1" ht="22.15" customHeight="1" x14ac:dyDescent="0.2">
      <c r="B274" s="469"/>
      <c r="C274" s="370" t="s">
        <v>72</v>
      </c>
      <c r="D274" s="371"/>
      <c r="E274" s="372"/>
      <c r="F274" s="370" t="s">
        <v>348</v>
      </c>
      <c r="G274" s="372"/>
      <c r="H274" s="370" t="s">
        <v>62</v>
      </c>
      <c r="I274" s="372"/>
      <c r="J274" s="370" t="s">
        <v>85</v>
      </c>
      <c r="K274" s="371"/>
      <c r="L274" s="372"/>
      <c r="M274" s="525"/>
      <c r="N274" s="526"/>
      <c r="O274" s="526"/>
      <c r="P274" s="526"/>
      <c r="Q274" s="526"/>
      <c r="R274" s="526"/>
      <c r="S274" s="526"/>
      <c r="T274" s="527"/>
      <c r="V274" s="46"/>
      <c r="W274" s="46"/>
      <c r="X274" s="46"/>
      <c r="Y274" s="46"/>
      <c r="Z274" s="46"/>
      <c r="AA274" s="46"/>
      <c r="AB274" s="46"/>
      <c r="AC274" s="46"/>
      <c r="AD274" s="46"/>
      <c r="AE274" s="46"/>
      <c r="AF274" s="46"/>
      <c r="AG274" s="46"/>
      <c r="AH274" s="46"/>
      <c r="AI274" s="46"/>
      <c r="AJ274" s="46"/>
      <c r="AK274" s="46"/>
      <c r="AL274" s="46"/>
      <c r="AM274" s="46"/>
    </row>
    <row r="275" spans="2:39" s="3" customFormat="1" ht="14.25" x14ac:dyDescent="0.2">
      <c r="B275" s="469"/>
      <c r="C275" s="470" t="s">
        <v>74</v>
      </c>
      <c r="D275" s="470"/>
      <c r="E275" s="470"/>
      <c r="F275" s="541">
        <f>+H278</f>
        <v>1</v>
      </c>
      <c r="G275" s="541"/>
      <c r="H275" s="541">
        <v>1</v>
      </c>
      <c r="I275" s="541"/>
      <c r="J275" s="541">
        <f>+F275</f>
        <v>1</v>
      </c>
      <c r="K275" s="541"/>
      <c r="L275" s="541"/>
      <c r="M275" s="525"/>
      <c r="N275" s="526"/>
      <c r="O275" s="526"/>
      <c r="P275" s="526"/>
      <c r="Q275" s="526"/>
      <c r="R275" s="526"/>
      <c r="S275" s="526"/>
      <c r="T275" s="527"/>
      <c r="V275" s="46"/>
      <c r="W275" s="46"/>
      <c r="X275" s="46"/>
      <c r="Y275" s="46"/>
      <c r="Z275" s="46"/>
      <c r="AA275" s="46"/>
      <c r="AB275" s="46"/>
      <c r="AC275" s="46"/>
      <c r="AD275" s="46"/>
      <c r="AE275" s="46"/>
      <c r="AF275" s="46"/>
      <c r="AG275" s="46"/>
      <c r="AH275" s="46"/>
      <c r="AI275" s="46"/>
      <c r="AJ275" s="46"/>
      <c r="AK275" s="46"/>
      <c r="AL275" s="46"/>
      <c r="AM275" s="46"/>
    </row>
    <row r="276" spans="2:39" s="3" customFormat="1" ht="14.25" customHeight="1" x14ac:dyDescent="0.2">
      <c r="B276" s="469"/>
      <c r="C276" s="91"/>
      <c r="D276" s="91"/>
      <c r="E276" s="91"/>
      <c r="F276" s="90"/>
      <c r="G276" s="90"/>
      <c r="H276" s="90"/>
      <c r="I276" s="90"/>
      <c r="J276" s="90"/>
      <c r="K276" s="90"/>
      <c r="L276" s="90"/>
      <c r="M276" s="525"/>
      <c r="N276" s="526"/>
      <c r="O276" s="526"/>
      <c r="P276" s="526"/>
      <c r="Q276" s="526"/>
      <c r="R276" s="526"/>
      <c r="S276" s="526"/>
      <c r="T276" s="527"/>
    </row>
    <row r="277" spans="2:39" ht="30" x14ac:dyDescent="0.2">
      <c r="B277" s="469"/>
      <c r="C277" s="379" t="s">
        <v>75</v>
      </c>
      <c r="D277" s="379"/>
      <c r="E277" s="370" t="s">
        <v>64</v>
      </c>
      <c r="F277" s="372"/>
      <c r="G277" s="89" t="s">
        <v>76</v>
      </c>
      <c r="H277" s="383" t="s">
        <v>79</v>
      </c>
      <c r="I277" s="474"/>
      <c r="J277" s="474"/>
      <c r="K277" s="474"/>
      <c r="L277" s="384"/>
      <c r="M277" s="525"/>
      <c r="N277" s="526"/>
      <c r="O277" s="526"/>
      <c r="P277" s="526"/>
      <c r="Q277" s="526"/>
      <c r="R277" s="526"/>
      <c r="S277" s="526"/>
      <c r="T277" s="527"/>
    </row>
    <row r="278" spans="2:39" ht="27.75" customHeight="1" x14ac:dyDescent="0.2">
      <c r="B278" s="469"/>
      <c r="C278" s="537">
        <f>I143</f>
        <v>42684</v>
      </c>
      <c r="D278" s="537"/>
      <c r="E278" s="471">
        <f>J143</f>
        <v>43895</v>
      </c>
      <c r="F278" s="472"/>
      <c r="G278" s="17">
        <f>+K143</f>
        <v>0</v>
      </c>
      <c r="H278" s="642">
        <v>1</v>
      </c>
      <c r="I278" s="643"/>
      <c r="J278" s="643"/>
      <c r="K278" s="643"/>
      <c r="L278" s="644"/>
      <c r="M278" s="525"/>
      <c r="N278" s="526"/>
      <c r="O278" s="526"/>
      <c r="P278" s="526"/>
      <c r="Q278" s="526"/>
      <c r="R278" s="526"/>
      <c r="S278" s="526"/>
      <c r="T278" s="527"/>
    </row>
    <row r="279" spans="2:39" ht="14.1" customHeight="1" x14ac:dyDescent="0.2">
      <c r="B279" s="469"/>
      <c r="C279" s="370" t="s">
        <v>80</v>
      </c>
      <c r="D279" s="371"/>
      <c r="E279" s="371"/>
      <c r="F279" s="371"/>
      <c r="G279" s="371"/>
      <c r="H279" s="371"/>
      <c r="I279" s="371"/>
      <c r="J279" s="371"/>
      <c r="K279" s="371"/>
      <c r="L279" s="372"/>
      <c r="M279" s="528"/>
      <c r="N279" s="529"/>
      <c r="O279" s="529"/>
      <c r="P279" s="529"/>
      <c r="Q279" s="529"/>
      <c r="R279" s="529"/>
      <c r="S279" s="529"/>
      <c r="T279" s="530"/>
    </row>
    <row r="280" spans="2:39" s="3" customFormat="1" ht="15" customHeight="1" x14ac:dyDescent="0.2">
      <c r="B280" s="469"/>
      <c r="C280" s="370" t="s">
        <v>93</v>
      </c>
      <c r="D280" s="371"/>
      <c r="E280" s="371"/>
      <c r="F280" s="371"/>
      <c r="G280" s="372"/>
      <c r="H280" s="379" t="s">
        <v>100</v>
      </c>
      <c r="I280" s="379"/>
      <c r="J280" s="379" t="s">
        <v>95</v>
      </c>
      <c r="K280" s="379"/>
      <c r="L280" s="88" t="s">
        <v>286</v>
      </c>
      <c r="M280" s="454" t="s">
        <v>96</v>
      </c>
      <c r="N280" s="455"/>
      <c r="O280" s="455"/>
      <c r="P280" s="455"/>
      <c r="Q280" s="455"/>
      <c r="R280" s="455"/>
      <c r="S280" s="455"/>
      <c r="T280" s="456"/>
    </row>
    <row r="281" spans="2:39" ht="15" x14ac:dyDescent="0.2">
      <c r="B281" s="469"/>
      <c r="C281" s="370" t="s">
        <v>98</v>
      </c>
      <c r="D281" s="371"/>
      <c r="E281" s="371"/>
      <c r="F281" s="371"/>
      <c r="G281" s="372"/>
      <c r="H281" s="379" t="s">
        <v>98</v>
      </c>
      <c r="I281" s="379"/>
      <c r="J281" s="641" t="s">
        <v>98</v>
      </c>
      <c r="K281" s="641"/>
      <c r="L281" s="89" t="s">
        <v>98</v>
      </c>
      <c r="M281" s="360"/>
      <c r="N281" s="361"/>
      <c r="O281" s="361"/>
      <c r="P281" s="361"/>
      <c r="Q281" s="361"/>
      <c r="R281" s="361"/>
      <c r="S281" s="361"/>
      <c r="T281" s="362"/>
    </row>
    <row r="282" spans="2:39" ht="24" customHeight="1" x14ac:dyDescent="0.2">
      <c r="B282" s="469"/>
      <c r="C282" s="379" t="s">
        <v>81</v>
      </c>
      <c r="D282" s="379"/>
      <c r="E282" s="379"/>
      <c r="F282" s="379"/>
      <c r="G282" s="379" t="s">
        <v>44</v>
      </c>
      <c r="H282" s="379"/>
      <c r="I282" s="379"/>
      <c r="J282" s="379"/>
      <c r="K282" s="656" t="s">
        <v>550</v>
      </c>
      <c r="L282" s="656"/>
      <c r="M282" s="656"/>
      <c r="N282" s="656"/>
      <c r="O282" s="656"/>
      <c r="P282" s="656"/>
      <c r="Q282" s="656"/>
      <c r="R282" s="656"/>
      <c r="S282" s="656"/>
      <c r="T282" s="657"/>
    </row>
    <row r="283" spans="2:39" ht="23.45" customHeight="1" x14ac:dyDescent="0.2">
      <c r="B283" s="469"/>
      <c r="C283" s="379" t="s">
        <v>83</v>
      </c>
      <c r="D283" s="379"/>
      <c r="E283" s="379" t="s">
        <v>349</v>
      </c>
      <c r="F283" s="379"/>
      <c r="G283" s="379"/>
      <c r="H283" s="379"/>
      <c r="I283" s="379"/>
      <c r="J283" s="379"/>
      <c r="K283" s="658"/>
      <c r="L283" s="658"/>
      <c r="M283" s="658"/>
      <c r="N283" s="658"/>
      <c r="O283" s="658"/>
      <c r="P283" s="658"/>
      <c r="Q283" s="658"/>
      <c r="R283" s="658"/>
      <c r="S283" s="658"/>
      <c r="T283" s="659"/>
    </row>
    <row r="284" spans="2:39" ht="27.75" customHeight="1" x14ac:dyDescent="0.2">
      <c r="B284" s="370"/>
      <c r="C284" s="371"/>
      <c r="D284" s="371"/>
      <c r="E284" s="371"/>
      <c r="F284" s="371"/>
      <c r="G284" s="371"/>
      <c r="H284" s="371"/>
      <c r="I284" s="371"/>
      <c r="J284" s="371"/>
      <c r="K284" s="371"/>
      <c r="L284" s="371"/>
      <c r="M284" s="371"/>
      <c r="N284" s="371"/>
      <c r="O284" s="371"/>
      <c r="P284" s="371"/>
      <c r="Q284" s="371"/>
      <c r="R284" s="371"/>
      <c r="S284" s="371"/>
      <c r="T284" s="372"/>
    </row>
    <row r="285" spans="2:39" ht="27" customHeight="1" x14ac:dyDescent="0.2">
      <c r="B285" s="468" t="s">
        <v>86</v>
      </c>
      <c r="C285" s="627" t="s">
        <v>411</v>
      </c>
      <c r="D285" s="546"/>
      <c r="E285" s="546"/>
      <c r="F285" s="546"/>
      <c r="G285" s="546"/>
      <c r="H285" s="546"/>
      <c r="I285" s="546"/>
      <c r="J285" s="546"/>
      <c r="K285" s="546"/>
      <c r="L285" s="546"/>
      <c r="M285" s="546"/>
      <c r="N285" s="546"/>
      <c r="O285" s="546"/>
      <c r="P285" s="546"/>
      <c r="Q285" s="546"/>
      <c r="R285" s="546"/>
      <c r="S285" s="546"/>
      <c r="T285" s="628"/>
    </row>
    <row r="286" spans="2:39" ht="22.15" customHeight="1" x14ac:dyDescent="0.2">
      <c r="B286" s="469"/>
      <c r="C286" s="380" t="s">
        <v>114</v>
      </c>
      <c r="D286" s="381"/>
      <c r="E286" s="381"/>
      <c r="F286" s="381"/>
      <c r="G286" s="381"/>
      <c r="H286" s="381"/>
      <c r="I286" s="381"/>
      <c r="J286" s="381"/>
      <c r="K286" s="381"/>
      <c r="L286" s="382"/>
      <c r="M286" s="380"/>
      <c r="N286" s="381"/>
      <c r="O286" s="381"/>
      <c r="P286" s="381"/>
      <c r="Q286" s="381"/>
      <c r="R286" s="381"/>
      <c r="S286" s="381"/>
      <c r="T286" s="382"/>
    </row>
    <row r="287" spans="2:39" ht="27.75" customHeight="1" x14ac:dyDescent="0.2">
      <c r="B287" s="469"/>
      <c r="C287" s="379" t="s">
        <v>72</v>
      </c>
      <c r="D287" s="379"/>
      <c r="E287" s="379"/>
      <c r="F287" s="379" t="s">
        <v>348</v>
      </c>
      <c r="G287" s="379"/>
      <c r="H287" s="379" t="s">
        <v>62</v>
      </c>
      <c r="I287" s="379"/>
      <c r="J287" s="379" t="s">
        <v>73</v>
      </c>
      <c r="K287" s="379"/>
      <c r="L287" s="379"/>
      <c r="M287" s="522"/>
      <c r="N287" s="523"/>
      <c r="O287" s="523"/>
      <c r="P287" s="523"/>
      <c r="Q287" s="523"/>
      <c r="R287" s="523"/>
      <c r="S287" s="523"/>
      <c r="T287" s="524"/>
    </row>
    <row r="288" spans="2:39" ht="21.6" customHeight="1" x14ac:dyDescent="0.2">
      <c r="B288" s="469"/>
      <c r="C288" s="470" t="s">
        <v>74</v>
      </c>
      <c r="D288" s="470"/>
      <c r="E288" s="470"/>
      <c r="F288" s="541">
        <v>1</v>
      </c>
      <c r="G288" s="541"/>
      <c r="H288" s="541">
        <v>1</v>
      </c>
      <c r="I288" s="541"/>
      <c r="J288" s="542">
        <f>F288-H288</f>
        <v>0</v>
      </c>
      <c r="K288" s="542"/>
      <c r="L288" s="542"/>
      <c r="M288" s="528"/>
      <c r="N288" s="529"/>
      <c r="O288" s="529"/>
      <c r="P288" s="529"/>
      <c r="Q288" s="529"/>
      <c r="R288" s="529"/>
      <c r="S288" s="529"/>
      <c r="T288" s="530"/>
    </row>
    <row r="289" spans="2:23" ht="24" customHeight="1" x14ac:dyDescent="0.2">
      <c r="B289" s="469"/>
      <c r="C289" s="463" t="s">
        <v>81</v>
      </c>
      <c r="D289" s="463"/>
      <c r="E289" s="463"/>
      <c r="F289" s="463"/>
      <c r="G289" s="463" t="s">
        <v>44</v>
      </c>
      <c r="H289" s="463"/>
      <c r="I289" s="463"/>
      <c r="J289" s="463"/>
      <c r="K289" s="457" t="s">
        <v>550</v>
      </c>
      <c r="L289" s="458"/>
      <c r="M289" s="458"/>
      <c r="N289" s="458"/>
      <c r="O289" s="458"/>
      <c r="P289" s="458"/>
      <c r="Q289" s="458"/>
      <c r="R289" s="458"/>
      <c r="S289" s="458"/>
      <c r="T289" s="459"/>
    </row>
    <row r="290" spans="2:23" ht="24.4" customHeight="1" x14ac:dyDescent="0.2">
      <c r="B290" s="469"/>
      <c r="C290" s="463" t="s">
        <v>83</v>
      </c>
      <c r="D290" s="463"/>
      <c r="E290" s="463" t="s">
        <v>349</v>
      </c>
      <c r="F290" s="463"/>
      <c r="G290" s="463"/>
      <c r="H290" s="463"/>
      <c r="I290" s="463"/>
      <c r="J290" s="463"/>
      <c r="K290" s="460"/>
      <c r="L290" s="461"/>
      <c r="M290" s="461"/>
      <c r="N290" s="461"/>
      <c r="O290" s="461"/>
      <c r="P290" s="461"/>
      <c r="Q290" s="461"/>
      <c r="R290" s="461"/>
      <c r="S290" s="461"/>
      <c r="T290" s="462"/>
    </row>
    <row r="291" spans="2:23" ht="27.75" customHeight="1" x14ac:dyDescent="0.2">
      <c r="B291" s="370"/>
      <c r="C291" s="371"/>
      <c r="D291" s="371"/>
      <c r="E291" s="371"/>
      <c r="F291" s="371"/>
      <c r="G291" s="371"/>
      <c r="H291" s="371"/>
      <c r="I291" s="371"/>
      <c r="J291" s="371"/>
      <c r="K291" s="371"/>
      <c r="L291" s="371"/>
      <c r="M291" s="371"/>
      <c r="N291" s="371"/>
      <c r="O291" s="371"/>
      <c r="P291" s="371"/>
      <c r="Q291" s="371"/>
      <c r="R291" s="371"/>
      <c r="S291" s="371"/>
      <c r="T291" s="372"/>
    </row>
    <row r="292" spans="2:23" ht="25.9" customHeight="1" x14ac:dyDescent="0.2">
      <c r="B292" s="363" t="s">
        <v>101</v>
      </c>
      <c r="C292" s="364"/>
      <c r="D292" s="364"/>
      <c r="E292" s="364"/>
      <c r="F292" s="364"/>
      <c r="G292" s="364"/>
      <c r="H292" s="364"/>
      <c r="I292" s="364"/>
      <c r="J292" s="364"/>
      <c r="K292" s="364"/>
      <c r="L292" s="364"/>
      <c r="M292" s="364"/>
      <c r="N292" s="364"/>
      <c r="O292" s="364"/>
      <c r="P292" s="364"/>
      <c r="Q292" s="364"/>
      <c r="R292" s="364"/>
      <c r="S292" s="364"/>
      <c r="T292" s="365"/>
    </row>
    <row r="293" spans="2:23" ht="23.45" customHeight="1" x14ac:dyDescent="0.2">
      <c r="B293" s="561" t="s">
        <v>46</v>
      </c>
      <c r="C293" s="562"/>
      <c r="D293" s="562"/>
      <c r="E293" s="562"/>
      <c r="F293" s="563"/>
      <c r="G293" s="681" t="s">
        <v>102</v>
      </c>
      <c r="H293" s="681"/>
      <c r="I293" s="681"/>
      <c r="J293" s="681"/>
      <c r="K293" s="681"/>
      <c r="L293" s="681"/>
      <c r="M293" s="681"/>
      <c r="N293" s="681"/>
      <c r="O293" s="681"/>
      <c r="P293" s="681"/>
      <c r="Q293" s="681"/>
      <c r="R293" s="681"/>
      <c r="S293" s="561" t="s">
        <v>103</v>
      </c>
      <c r="T293" s="563"/>
    </row>
    <row r="294" spans="2:23" ht="206.45" hidden="1" customHeight="1" x14ac:dyDescent="0.2">
      <c r="B294" s="379" t="s">
        <v>340</v>
      </c>
      <c r="C294" s="379"/>
      <c r="D294" s="379"/>
      <c r="E294" s="379"/>
      <c r="F294" s="379"/>
      <c r="G294" s="611"/>
      <c r="H294" s="611"/>
      <c r="I294" s="611"/>
      <c r="J294" s="611"/>
      <c r="K294" s="611"/>
      <c r="L294" s="611"/>
      <c r="M294" s="611"/>
      <c r="N294" s="611"/>
      <c r="O294" s="611"/>
      <c r="P294" s="611"/>
      <c r="Q294" s="611"/>
      <c r="R294" s="611"/>
      <c r="S294" s="360" t="s">
        <v>519</v>
      </c>
      <c r="T294" s="362"/>
      <c r="V294" s="680"/>
      <c r="W294" s="680"/>
    </row>
    <row r="295" spans="2:23" ht="173.45" customHeight="1" x14ac:dyDescent="0.2">
      <c r="B295" s="379" t="s">
        <v>778</v>
      </c>
      <c r="C295" s="379"/>
      <c r="D295" s="379"/>
      <c r="E295" s="379"/>
      <c r="F295" s="379"/>
      <c r="G295" s="470" t="s">
        <v>1315</v>
      </c>
      <c r="H295" s="470"/>
      <c r="I295" s="470"/>
      <c r="J295" s="470"/>
      <c r="K295" s="470"/>
      <c r="L295" s="470"/>
      <c r="M295" s="470"/>
      <c r="N295" s="470"/>
      <c r="O295" s="470"/>
      <c r="P295" s="470"/>
      <c r="Q295" s="470"/>
      <c r="R295" s="470"/>
      <c r="S295" s="360" t="s">
        <v>1316</v>
      </c>
      <c r="T295" s="362"/>
      <c r="U295" s="278"/>
    </row>
    <row r="296" spans="2:23" ht="118.15" customHeight="1" x14ac:dyDescent="0.2">
      <c r="B296" s="379" t="s">
        <v>779</v>
      </c>
      <c r="C296" s="379"/>
      <c r="D296" s="379"/>
      <c r="E296" s="379"/>
      <c r="F296" s="379"/>
      <c r="G296" s="357" t="s">
        <v>1317</v>
      </c>
      <c r="H296" s="358"/>
      <c r="I296" s="358"/>
      <c r="J296" s="358"/>
      <c r="K296" s="358"/>
      <c r="L296" s="358"/>
      <c r="M296" s="358"/>
      <c r="N296" s="358"/>
      <c r="O296" s="358"/>
      <c r="P296" s="358"/>
      <c r="Q296" s="358"/>
      <c r="R296" s="359"/>
      <c r="S296" s="360" t="s">
        <v>468</v>
      </c>
      <c r="T296" s="362"/>
      <c r="U296" s="278"/>
    </row>
    <row r="297" spans="2:23" ht="49.9" customHeight="1" x14ac:dyDescent="0.2">
      <c r="B297" s="379" t="s">
        <v>520</v>
      </c>
      <c r="C297" s="379"/>
      <c r="D297" s="379"/>
      <c r="E297" s="379"/>
      <c r="F297" s="379"/>
      <c r="G297" s="357" t="s">
        <v>1319</v>
      </c>
      <c r="H297" s="358"/>
      <c r="I297" s="358"/>
      <c r="J297" s="358"/>
      <c r="K297" s="358"/>
      <c r="L297" s="358"/>
      <c r="M297" s="358"/>
      <c r="N297" s="358"/>
      <c r="O297" s="358"/>
      <c r="P297" s="358"/>
      <c r="Q297" s="358"/>
      <c r="R297" s="359"/>
      <c r="S297" s="360"/>
      <c r="T297" s="362"/>
      <c r="U297" s="278"/>
    </row>
    <row r="298" spans="2:23" ht="42.6" customHeight="1" x14ac:dyDescent="0.2">
      <c r="B298" s="661" t="s">
        <v>470</v>
      </c>
      <c r="C298" s="661"/>
      <c r="D298" s="661"/>
      <c r="E298" s="661"/>
      <c r="F298" s="661"/>
      <c r="G298" s="662" t="s">
        <v>1318</v>
      </c>
      <c r="H298" s="663"/>
      <c r="I298" s="663"/>
      <c r="J298" s="663"/>
      <c r="K298" s="663"/>
      <c r="L298" s="663"/>
      <c r="M298" s="663"/>
      <c r="N298" s="663"/>
      <c r="O298" s="663"/>
      <c r="P298" s="663"/>
      <c r="Q298" s="663"/>
      <c r="R298" s="664"/>
      <c r="S298" s="360"/>
      <c r="T298" s="362"/>
      <c r="U298" s="278"/>
    </row>
    <row r="299" spans="2:23" ht="26.25" customHeight="1" x14ac:dyDescent="0.2">
      <c r="B299" s="363" t="s">
        <v>481</v>
      </c>
      <c r="C299" s="364"/>
      <c r="D299" s="364"/>
      <c r="E299" s="364"/>
      <c r="F299" s="364"/>
      <c r="G299" s="364"/>
      <c r="H299" s="364"/>
      <c r="I299" s="364"/>
      <c r="J299" s="364"/>
      <c r="K299" s="364"/>
      <c r="L299" s="364"/>
      <c r="M299" s="364"/>
      <c r="N299" s="364"/>
      <c r="O299" s="364"/>
      <c r="P299" s="364"/>
      <c r="Q299" s="364"/>
      <c r="R299" s="364"/>
      <c r="S299" s="364"/>
      <c r="T299" s="365"/>
    </row>
    <row r="300" spans="2:23" ht="23.25" customHeight="1" x14ac:dyDescent="0.2">
      <c r="B300" s="608" t="s">
        <v>46</v>
      </c>
      <c r="C300" s="609"/>
      <c r="D300" s="609"/>
      <c r="E300" s="609"/>
      <c r="F300" s="610"/>
      <c r="G300" s="561" t="s">
        <v>102</v>
      </c>
      <c r="H300" s="562"/>
      <c r="I300" s="562"/>
      <c r="J300" s="562"/>
      <c r="K300" s="562"/>
      <c r="L300" s="562"/>
      <c r="M300" s="562"/>
      <c r="N300" s="562"/>
      <c r="O300" s="562"/>
      <c r="P300" s="562"/>
      <c r="Q300" s="562"/>
      <c r="R300" s="563"/>
      <c r="S300" s="561" t="s">
        <v>103</v>
      </c>
      <c r="T300" s="563"/>
    </row>
    <row r="301" spans="2:23" ht="241.15" customHeight="1" x14ac:dyDescent="0.2">
      <c r="B301" s="601" t="s">
        <v>1158</v>
      </c>
      <c r="C301" s="660"/>
      <c r="D301" s="660"/>
      <c r="E301" s="660"/>
      <c r="F301" s="602"/>
      <c r="G301" s="624" t="s">
        <v>1290</v>
      </c>
      <c r="H301" s="625"/>
      <c r="I301" s="625"/>
      <c r="J301" s="625"/>
      <c r="K301" s="625"/>
      <c r="L301" s="625"/>
      <c r="M301" s="625"/>
      <c r="N301" s="625"/>
      <c r="O301" s="625"/>
      <c r="P301" s="625"/>
      <c r="Q301" s="625"/>
      <c r="R301" s="626"/>
      <c r="S301" s="522" t="s">
        <v>1083</v>
      </c>
      <c r="T301" s="524"/>
      <c r="U301" s="278"/>
    </row>
    <row r="302" spans="2:23" ht="409.15" customHeight="1" x14ac:dyDescent="0.2">
      <c r="B302" s="618" t="s">
        <v>1295</v>
      </c>
      <c r="C302" s="619"/>
      <c r="D302" s="619"/>
      <c r="E302" s="619"/>
      <c r="F302" s="620"/>
      <c r="G302" s="522" t="s">
        <v>1293</v>
      </c>
      <c r="H302" s="523"/>
      <c r="I302" s="523"/>
      <c r="J302" s="523"/>
      <c r="K302" s="523"/>
      <c r="L302" s="523"/>
      <c r="M302" s="523"/>
      <c r="N302" s="523"/>
      <c r="O302" s="523"/>
      <c r="P302" s="523"/>
      <c r="Q302" s="523"/>
      <c r="R302" s="524"/>
      <c r="S302" s="522" t="s">
        <v>853</v>
      </c>
      <c r="T302" s="524"/>
      <c r="U302" s="278"/>
    </row>
    <row r="303" spans="2:23" ht="57.6" customHeight="1" x14ac:dyDescent="0.2">
      <c r="B303" s="621"/>
      <c r="C303" s="622"/>
      <c r="D303" s="622"/>
      <c r="E303" s="622"/>
      <c r="F303" s="623"/>
      <c r="G303" s="528"/>
      <c r="H303" s="529"/>
      <c r="I303" s="529"/>
      <c r="J303" s="529"/>
      <c r="K303" s="529"/>
      <c r="L303" s="529"/>
      <c r="M303" s="529"/>
      <c r="N303" s="529"/>
      <c r="O303" s="529"/>
      <c r="P303" s="529"/>
      <c r="Q303" s="529"/>
      <c r="R303" s="530"/>
      <c r="S303" s="528"/>
      <c r="T303" s="530"/>
      <c r="U303" s="278"/>
    </row>
    <row r="304" spans="2:23" ht="206.45" customHeight="1" x14ac:dyDescent="0.2">
      <c r="B304" s="613" t="s">
        <v>1294</v>
      </c>
      <c r="C304" s="614"/>
      <c r="D304" s="614"/>
      <c r="E304" s="614"/>
      <c r="F304" s="615"/>
      <c r="G304" s="357" t="s">
        <v>1291</v>
      </c>
      <c r="H304" s="358"/>
      <c r="I304" s="358"/>
      <c r="J304" s="358"/>
      <c r="K304" s="358"/>
      <c r="L304" s="358"/>
      <c r="M304" s="358"/>
      <c r="N304" s="358"/>
      <c r="O304" s="358"/>
      <c r="P304" s="358"/>
      <c r="Q304" s="358"/>
      <c r="R304" s="359"/>
      <c r="S304" s="360" t="s">
        <v>1292</v>
      </c>
      <c r="T304" s="362"/>
      <c r="U304" s="278"/>
    </row>
    <row r="305" spans="1:24" ht="94.5" customHeight="1" x14ac:dyDescent="0.2">
      <c r="B305" s="608" t="s">
        <v>500</v>
      </c>
      <c r="C305" s="609"/>
      <c r="D305" s="609"/>
      <c r="E305" s="609"/>
      <c r="F305" s="610"/>
      <c r="G305" s="561" t="s">
        <v>102</v>
      </c>
      <c r="H305" s="562"/>
      <c r="I305" s="562"/>
      <c r="J305" s="562"/>
      <c r="K305" s="562"/>
      <c r="L305" s="562"/>
      <c r="M305" s="562"/>
      <c r="N305" s="562"/>
      <c r="O305" s="562"/>
      <c r="P305" s="562"/>
      <c r="Q305" s="562"/>
      <c r="R305" s="563"/>
      <c r="S305" s="561" t="s">
        <v>103</v>
      </c>
      <c r="T305" s="563"/>
      <c r="U305" s="278"/>
    </row>
    <row r="306" spans="1:24" ht="223.9" customHeight="1" x14ac:dyDescent="0.2">
      <c r="B306" s="522"/>
      <c r="C306" s="523"/>
      <c r="D306" s="523"/>
      <c r="E306" s="523"/>
      <c r="F306" s="524"/>
      <c r="G306" s="605" t="s">
        <v>865</v>
      </c>
      <c r="H306" s="606"/>
      <c r="I306" s="606"/>
      <c r="J306" s="606"/>
      <c r="K306" s="606"/>
      <c r="L306" s="606"/>
      <c r="M306" s="606"/>
      <c r="N306" s="606"/>
      <c r="O306" s="606"/>
      <c r="P306" s="606"/>
      <c r="Q306" s="606"/>
      <c r="R306" s="607"/>
      <c r="S306" s="601"/>
      <c r="T306" s="602"/>
      <c r="U306" s="278"/>
      <c r="W306" s="635"/>
      <c r="X306" s="635"/>
    </row>
    <row r="307" spans="1:24" ht="331.15" customHeight="1" x14ac:dyDescent="0.2">
      <c r="B307" s="525"/>
      <c r="C307" s="612"/>
      <c r="D307" s="612"/>
      <c r="E307" s="612"/>
      <c r="F307" s="527"/>
      <c r="G307" s="636" t="s">
        <v>866</v>
      </c>
      <c r="H307" s="637"/>
      <c r="I307" s="637"/>
      <c r="J307" s="637"/>
      <c r="K307" s="637"/>
      <c r="L307" s="637"/>
      <c r="M307" s="637"/>
      <c r="N307" s="637"/>
      <c r="O307" s="637"/>
      <c r="P307" s="637"/>
      <c r="Q307" s="637"/>
      <c r="R307" s="638"/>
      <c r="S307" s="603"/>
      <c r="T307" s="604"/>
      <c r="U307" s="278"/>
      <c r="W307" s="635"/>
      <c r="X307" s="635"/>
    </row>
    <row r="308" spans="1:24" ht="244.15" customHeight="1" x14ac:dyDescent="0.2">
      <c r="A308" s="53"/>
      <c r="B308" s="525"/>
      <c r="C308" s="612"/>
      <c r="D308" s="612"/>
      <c r="E308" s="612"/>
      <c r="F308" s="527"/>
      <c r="G308" s="568" t="s">
        <v>867</v>
      </c>
      <c r="H308" s="569"/>
      <c r="I308" s="569"/>
      <c r="J308" s="569"/>
      <c r="K308" s="569"/>
      <c r="L308" s="569"/>
      <c r="M308" s="569"/>
      <c r="N308" s="569"/>
      <c r="O308" s="569"/>
      <c r="P308" s="569"/>
      <c r="Q308" s="569"/>
      <c r="R308" s="569"/>
      <c r="S308" s="603"/>
      <c r="T308" s="604"/>
      <c r="U308" s="278"/>
      <c r="W308" s="635"/>
      <c r="X308" s="635"/>
    </row>
    <row r="309" spans="1:24" ht="259.89999999999998" customHeight="1" x14ac:dyDescent="0.2">
      <c r="B309" s="525"/>
      <c r="C309" s="612"/>
      <c r="D309" s="612"/>
      <c r="E309" s="612"/>
      <c r="F309" s="527"/>
      <c r="G309" s="568" t="s">
        <v>868</v>
      </c>
      <c r="H309" s="569"/>
      <c r="I309" s="569"/>
      <c r="J309" s="569"/>
      <c r="K309" s="569"/>
      <c r="L309" s="569"/>
      <c r="M309" s="569"/>
      <c r="N309" s="569"/>
      <c r="O309" s="569"/>
      <c r="P309" s="569"/>
      <c r="Q309" s="569"/>
      <c r="R309" s="569"/>
      <c r="S309" s="603"/>
      <c r="T309" s="604"/>
      <c r="U309" s="278"/>
      <c r="W309" s="635"/>
      <c r="X309" s="635"/>
    </row>
    <row r="310" spans="1:24" ht="255" customHeight="1" x14ac:dyDescent="0.2">
      <c r="B310" s="525"/>
      <c r="C310" s="612"/>
      <c r="D310" s="612"/>
      <c r="E310" s="612"/>
      <c r="F310" s="527"/>
      <c r="G310" s="639" t="s">
        <v>869</v>
      </c>
      <c r="H310" s="640"/>
      <c r="I310" s="640"/>
      <c r="J310" s="640"/>
      <c r="K310" s="640"/>
      <c r="L310" s="640"/>
      <c r="M310" s="640"/>
      <c r="N310" s="640"/>
      <c r="O310" s="640"/>
      <c r="P310" s="640"/>
      <c r="Q310" s="640"/>
      <c r="R310" s="640"/>
      <c r="S310" s="603"/>
      <c r="T310" s="604"/>
      <c r="U310" s="278"/>
      <c r="W310" s="635"/>
      <c r="X310" s="635"/>
    </row>
    <row r="311" spans="1:24" ht="232.15" customHeight="1" x14ac:dyDescent="0.2">
      <c r="B311" s="525"/>
      <c r="C311" s="612"/>
      <c r="D311" s="612"/>
      <c r="E311" s="612"/>
      <c r="F311" s="527"/>
      <c r="G311" s="568" t="s">
        <v>870</v>
      </c>
      <c r="H311" s="569"/>
      <c r="I311" s="569"/>
      <c r="J311" s="569"/>
      <c r="K311" s="569"/>
      <c r="L311" s="569"/>
      <c r="M311" s="569"/>
      <c r="N311" s="569"/>
      <c r="O311" s="569"/>
      <c r="P311" s="569"/>
      <c r="Q311" s="569"/>
      <c r="R311" s="569"/>
      <c r="S311" s="603"/>
      <c r="T311" s="604"/>
      <c r="U311" s="278"/>
      <c r="W311" s="635"/>
      <c r="X311" s="635"/>
    </row>
    <row r="312" spans="1:24" ht="208.9" customHeight="1" x14ac:dyDescent="0.2">
      <c r="B312" s="525"/>
      <c r="C312" s="612"/>
      <c r="D312" s="612"/>
      <c r="E312" s="612"/>
      <c r="F312" s="527"/>
      <c r="G312" s="639" t="s">
        <v>871</v>
      </c>
      <c r="H312" s="640"/>
      <c r="I312" s="640"/>
      <c r="J312" s="640"/>
      <c r="K312" s="640"/>
      <c r="L312" s="640"/>
      <c r="M312" s="640"/>
      <c r="N312" s="640"/>
      <c r="O312" s="640"/>
      <c r="P312" s="640"/>
      <c r="Q312" s="640"/>
      <c r="R312" s="640"/>
      <c r="S312" s="603"/>
      <c r="T312" s="604"/>
      <c r="U312" s="278"/>
      <c r="W312" s="635"/>
      <c r="X312" s="635"/>
    </row>
    <row r="313" spans="1:24" ht="210.6" customHeight="1" x14ac:dyDescent="0.2">
      <c r="B313" s="525"/>
      <c r="C313" s="612"/>
      <c r="D313" s="612"/>
      <c r="E313" s="612"/>
      <c r="F313" s="527"/>
      <c r="G313" s="568" t="s">
        <v>872</v>
      </c>
      <c r="H313" s="569"/>
      <c r="I313" s="569"/>
      <c r="J313" s="569"/>
      <c r="K313" s="569"/>
      <c r="L313" s="569"/>
      <c r="M313" s="569"/>
      <c r="N313" s="569"/>
      <c r="O313" s="569"/>
      <c r="P313" s="569"/>
      <c r="Q313" s="569"/>
      <c r="R313" s="570"/>
      <c r="S313" s="603"/>
      <c r="T313" s="604"/>
      <c r="U313" s="278"/>
      <c r="W313" s="635"/>
      <c r="X313" s="635"/>
    </row>
    <row r="314" spans="1:24" ht="152.44999999999999" customHeight="1" x14ac:dyDescent="0.2">
      <c r="B314" s="525"/>
      <c r="C314" s="612"/>
      <c r="D314" s="612"/>
      <c r="E314" s="612"/>
      <c r="F314" s="527"/>
      <c r="G314" s="568" t="s">
        <v>873</v>
      </c>
      <c r="H314" s="569"/>
      <c r="I314" s="569"/>
      <c r="J314" s="569"/>
      <c r="K314" s="569"/>
      <c r="L314" s="569"/>
      <c r="M314" s="569"/>
      <c r="N314" s="569"/>
      <c r="O314" s="569"/>
      <c r="P314" s="569"/>
      <c r="Q314" s="569"/>
      <c r="R314" s="570"/>
      <c r="S314" s="603"/>
      <c r="T314" s="604"/>
      <c r="U314" s="278"/>
      <c r="W314" s="635"/>
      <c r="X314" s="635"/>
    </row>
    <row r="315" spans="1:24" ht="294" customHeight="1" x14ac:dyDescent="0.2">
      <c r="B315" s="525"/>
      <c r="C315" s="612"/>
      <c r="D315" s="612"/>
      <c r="E315" s="612"/>
      <c r="F315" s="527"/>
      <c r="G315" s="568" t="s">
        <v>1230</v>
      </c>
      <c r="H315" s="599"/>
      <c r="I315" s="599"/>
      <c r="J315" s="599"/>
      <c r="K315" s="599"/>
      <c r="L315" s="599"/>
      <c r="M315" s="599"/>
      <c r="N315" s="599"/>
      <c r="O315" s="599"/>
      <c r="P315" s="599"/>
      <c r="Q315" s="599"/>
      <c r="R315" s="600"/>
      <c r="S315" s="603"/>
      <c r="T315" s="604"/>
      <c r="U315" s="278"/>
      <c r="W315" s="635"/>
      <c r="X315" s="635"/>
    </row>
    <row r="316" spans="1:24" ht="372.6" customHeight="1" x14ac:dyDescent="0.2">
      <c r="B316" s="525"/>
      <c r="C316" s="612"/>
      <c r="D316" s="612"/>
      <c r="E316" s="612"/>
      <c r="F316" s="527"/>
      <c r="G316" s="568" t="s">
        <v>1020</v>
      </c>
      <c r="H316" s="569"/>
      <c r="I316" s="569"/>
      <c r="J316" s="569"/>
      <c r="K316" s="569"/>
      <c r="L316" s="569"/>
      <c r="M316" s="569"/>
      <c r="N316" s="569"/>
      <c r="O316" s="569"/>
      <c r="P316" s="569"/>
      <c r="Q316" s="569"/>
      <c r="R316" s="569"/>
      <c r="S316" s="603"/>
      <c r="T316" s="604"/>
      <c r="U316" s="278"/>
      <c r="W316" s="635"/>
      <c r="X316" s="635"/>
    </row>
    <row r="317" spans="1:24" ht="408.6" customHeight="1" x14ac:dyDescent="0.2">
      <c r="B317" s="525"/>
      <c r="C317" s="612"/>
      <c r="D317" s="612"/>
      <c r="E317" s="612"/>
      <c r="F317" s="527"/>
      <c r="G317" s="571" t="s">
        <v>874</v>
      </c>
      <c r="H317" s="572"/>
      <c r="I317" s="572"/>
      <c r="J317" s="572"/>
      <c r="K317" s="572"/>
      <c r="L317" s="572"/>
      <c r="M317" s="572"/>
      <c r="N317" s="572"/>
      <c r="O317" s="572"/>
      <c r="P317" s="572"/>
      <c r="Q317" s="572"/>
      <c r="R317" s="573"/>
      <c r="S317" s="603"/>
      <c r="T317" s="604"/>
      <c r="U317" s="278"/>
      <c r="W317" s="635"/>
      <c r="X317" s="635"/>
    </row>
    <row r="318" spans="1:24" ht="96" customHeight="1" x14ac:dyDescent="0.2">
      <c r="B318" s="525"/>
      <c r="C318" s="612"/>
      <c r="D318" s="612"/>
      <c r="E318" s="612"/>
      <c r="F318" s="527"/>
      <c r="G318" s="574"/>
      <c r="H318" s="575"/>
      <c r="I318" s="575"/>
      <c r="J318" s="575"/>
      <c r="K318" s="575"/>
      <c r="L318" s="575"/>
      <c r="M318" s="575"/>
      <c r="N318" s="575"/>
      <c r="O318" s="575"/>
      <c r="P318" s="575"/>
      <c r="Q318" s="575"/>
      <c r="R318" s="576"/>
      <c r="S318" s="603"/>
      <c r="T318" s="604"/>
      <c r="U318" s="278"/>
      <c r="W318" s="635"/>
      <c r="X318" s="635"/>
    </row>
    <row r="319" spans="1:24" ht="217.9" customHeight="1" x14ac:dyDescent="0.2">
      <c r="B319" s="525"/>
      <c r="C319" s="612"/>
      <c r="D319" s="612"/>
      <c r="E319" s="612"/>
      <c r="F319" s="527"/>
      <c r="G319" s="568" t="s">
        <v>1051</v>
      </c>
      <c r="H319" s="569"/>
      <c r="I319" s="569"/>
      <c r="J319" s="569"/>
      <c r="K319" s="569"/>
      <c r="L319" s="569"/>
      <c r="M319" s="569"/>
      <c r="N319" s="569"/>
      <c r="O319" s="569"/>
      <c r="P319" s="569"/>
      <c r="Q319" s="569"/>
      <c r="R319" s="569"/>
      <c r="S319" s="603"/>
      <c r="T319" s="604"/>
      <c r="U319" s="278"/>
      <c r="W319" s="635"/>
      <c r="X319" s="635"/>
    </row>
    <row r="320" spans="1:24" ht="409.15" customHeight="1" x14ac:dyDescent="0.2">
      <c r="B320" s="525"/>
      <c r="C320" s="612"/>
      <c r="D320" s="612"/>
      <c r="E320" s="612"/>
      <c r="F320" s="527"/>
      <c r="G320" s="568" t="s">
        <v>1231</v>
      </c>
      <c r="H320" s="569"/>
      <c r="I320" s="569"/>
      <c r="J320" s="569"/>
      <c r="K320" s="569"/>
      <c r="L320" s="569"/>
      <c r="M320" s="569"/>
      <c r="N320" s="569"/>
      <c r="O320" s="569"/>
      <c r="P320" s="569"/>
      <c r="Q320" s="569"/>
      <c r="R320" s="570"/>
      <c r="S320" s="603"/>
      <c r="T320" s="604"/>
      <c r="U320" s="278"/>
      <c r="W320" s="635"/>
      <c r="X320" s="635"/>
    </row>
    <row r="321" spans="2:24" ht="409.15" customHeight="1" x14ac:dyDescent="0.2">
      <c r="B321" s="525"/>
      <c r="C321" s="612"/>
      <c r="D321" s="612"/>
      <c r="E321" s="612"/>
      <c r="F321" s="527"/>
      <c r="G321" s="571" t="s">
        <v>1232</v>
      </c>
      <c r="H321" s="572"/>
      <c r="I321" s="572"/>
      <c r="J321" s="572"/>
      <c r="K321" s="572"/>
      <c r="L321" s="572"/>
      <c r="M321" s="572"/>
      <c r="N321" s="572"/>
      <c r="O321" s="572"/>
      <c r="P321" s="572"/>
      <c r="Q321" s="572"/>
      <c r="R321" s="573"/>
      <c r="S321" s="603"/>
      <c r="T321" s="604"/>
      <c r="U321" s="278"/>
      <c r="W321" s="635"/>
      <c r="X321" s="635"/>
    </row>
    <row r="322" spans="2:24" ht="42.6" customHeight="1" x14ac:dyDescent="0.2">
      <c r="B322" s="525"/>
      <c r="C322" s="612"/>
      <c r="D322" s="612"/>
      <c r="E322" s="612"/>
      <c r="F322" s="527"/>
      <c r="G322" s="574"/>
      <c r="H322" s="575"/>
      <c r="I322" s="575"/>
      <c r="J322" s="575"/>
      <c r="K322" s="575"/>
      <c r="L322" s="575"/>
      <c r="M322" s="575"/>
      <c r="N322" s="575"/>
      <c r="O322" s="575"/>
      <c r="P322" s="575"/>
      <c r="Q322" s="575"/>
      <c r="R322" s="576"/>
      <c r="S322" s="603"/>
      <c r="T322" s="604"/>
      <c r="U322" s="278"/>
      <c r="W322" s="635"/>
      <c r="X322" s="635"/>
    </row>
    <row r="323" spans="2:24" ht="409.15" customHeight="1" x14ac:dyDescent="0.2">
      <c r="B323" s="525"/>
      <c r="C323" s="612"/>
      <c r="D323" s="612"/>
      <c r="E323" s="612"/>
      <c r="F323" s="527"/>
      <c r="G323" s="571" t="s">
        <v>875</v>
      </c>
      <c r="H323" s="572"/>
      <c r="I323" s="572"/>
      <c r="J323" s="572"/>
      <c r="K323" s="572"/>
      <c r="L323" s="572"/>
      <c r="M323" s="572"/>
      <c r="N323" s="572"/>
      <c r="O323" s="572"/>
      <c r="P323" s="572"/>
      <c r="Q323" s="572"/>
      <c r="R323" s="573"/>
      <c r="S323" s="603"/>
      <c r="T323" s="604"/>
      <c r="U323" s="278"/>
      <c r="W323" s="635"/>
      <c r="X323" s="635"/>
    </row>
    <row r="324" spans="2:24" ht="123.6" customHeight="1" x14ac:dyDescent="0.2">
      <c r="B324" s="525"/>
      <c r="C324" s="612"/>
      <c r="D324" s="612"/>
      <c r="E324" s="612"/>
      <c r="F324" s="527"/>
      <c r="G324" s="574"/>
      <c r="H324" s="575"/>
      <c r="I324" s="575"/>
      <c r="J324" s="575"/>
      <c r="K324" s="575"/>
      <c r="L324" s="575"/>
      <c r="M324" s="575"/>
      <c r="N324" s="575"/>
      <c r="O324" s="575"/>
      <c r="P324" s="575"/>
      <c r="Q324" s="575"/>
      <c r="R324" s="576"/>
      <c r="S324" s="603"/>
      <c r="T324" s="604"/>
      <c r="U324" s="278"/>
      <c r="W324" s="635"/>
      <c r="X324" s="635"/>
    </row>
    <row r="325" spans="2:24" ht="360.6" customHeight="1" x14ac:dyDescent="0.2">
      <c r="B325" s="525"/>
      <c r="C325" s="612"/>
      <c r="D325" s="612"/>
      <c r="E325" s="612"/>
      <c r="F325" s="527"/>
      <c r="G325" s="617" t="s">
        <v>1147</v>
      </c>
      <c r="H325" s="654"/>
      <c r="I325" s="654"/>
      <c r="J325" s="654"/>
      <c r="K325" s="654"/>
      <c r="L325" s="654"/>
      <c r="M325" s="654"/>
      <c r="N325" s="654"/>
      <c r="O325" s="654"/>
      <c r="P325" s="654"/>
      <c r="Q325" s="654"/>
      <c r="R325" s="655"/>
      <c r="S325" s="603"/>
      <c r="T325" s="604"/>
      <c r="U325" s="278"/>
      <c r="W325" s="635"/>
      <c r="X325" s="635"/>
    </row>
    <row r="326" spans="2:24" ht="208.15" customHeight="1" x14ac:dyDescent="0.2">
      <c r="B326" s="525"/>
      <c r="C326" s="612"/>
      <c r="D326" s="612"/>
      <c r="E326" s="612"/>
      <c r="F326" s="527"/>
      <c r="G326" s="568" t="s">
        <v>876</v>
      </c>
      <c r="H326" s="569"/>
      <c r="I326" s="569"/>
      <c r="J326" s="569"/>
      <c r="K326" s="569"/>
      <c r="L326" s="569"/>
      <c r="M326" s="569"/>
      <c r="N326" s="569"/>
      <c r="O326" s="569"/>
      <c r="P326" s="569"/>
      <c r="Q326" s="569"/>
      <c r="R326" s="569"/>
      <c r="S326" s="603"/>
      <c r="T326" s="604"/>
      <c r="U326" s="278"/>
      <c r="W326" s="635"/>
      <c r="X326" s="635"/>
    </row>
    <row r="327" spans="2:24" ht="208.9" customHeight="1" x14ac:dyDescent="0.2">
      <c r="B327" s="525"/>
      <c r="C327" s="612"/>
      <c r="D327" s="612"/>
      <c r="E327" s="612"/>
      <c r="F327" s="527"/>
      <c r="G327" s="555" t="s">
        <v>736</v>
      </c>
      <c r="H327" s="616"/>
      <c r="I327" s="616"/>
      <c r="J327" s="616"/>
      <c r="K327" s="616"/>
      <c r="L327" s="616"/>
      <c r="M327" s="616"/>
      <c r="N327" s="616"/>
      <c r="O327" s="616"/>
      <c r="P327" s="616"/>
      <c r="Q327" s="616"/>
      <c r="R327" s="616"/>
      <c r="S327" s="603"/>
      <c r="T327" s="604"/>
      <c r="U327" s="278"/>
      <c r="W327" s="635"/>
      <c r="X327" s="635"/>
    </row>
    <row r="328" spans="2:24" ht="300" customHeight="1" x14ac:dyDescent="0.2">
      <c r="B328" s="525"/>
      <c r="C328" s="612"/>
      <c r="D328" s="612"/>
      <c r="E328" s="612"/>
      <c r="F328" s="527"/>
      <c r="G328" s="568" t="s">
        <v>877</v>
      </c>
      <c r="H328" s="599"/>
      <c r="I328" s="599"/>
      <c r="J328" s="599"/>
      <c r="K328" s="599"/>
      <c r="L328" s="599"/>
      <c r="M328" s="599"/>
      <c r="N328" s="599"/>
      <c r="O328" s="599"/>
      <c r="P328" s="599"/>
      <c r="Q328" s="599"/>
      <c r="R328" s="600"/>
      <c r="S328" s="603"/>
      <c r="T328" s="604"/>
      <c r="U328" s="278"/>
      <c r="W328" s="635"/>
      <c r="X328" s="635"/>
    </row>
    <row r="329" spans="2:24" ht="305.45" customHeight="1" x14ac:dyDescent="0.2">
      <c r="B329" s="525"/>
      <c r="C329" s="612"/>
      <c r="D329" s="612"/>
      <c r="E329" s="612"/>
      <c r="F329" s="527"/>
      <c r="G329" s="568" t="s">
        <v>1233</v>
      </c>
      <c r="H329" s="599"/>
      <c r="I329" s="599"/>
      <c r="J329" s="599"/>
      <c r="K329" s="599"/>
      <c r="L329" s="599"/>
      <c r="M329" s="599"/>
      <c r="N329" s="599"/>
      <c r="O329" s="599"/>
      <c r="P329" s="599"/>
      <c r="Q329" s="599"/>
      <c r="R329" s="600"/>
      <c r="S329" s="603"/>
      <c r="T329" s="604"/>
      <c r="U329" s="278"/>
      <c r="W329" s="635"/>
      <c r="X329" s="635"/>
    </row>
    <row r="330" spans="2:24" ht="409.6" customHeight="1" x14ac:dyDescent="0.2">
      <c r="B330" s="525"/>
      <c r="C330" s="612"/>
      <c r="D330" s="612"/>
      <c r="E330" s="612"/>
      <c r="F330" s="527"/>
      <c r="G330" s="571" t="s">
        <v>1234</v>
      </c>
      <c r="H330" s="572"/>
      <c r="I330" s="572"/>
      <c r="J330" s="572"/>
      <c r="K330" s="572"/>
      <c r="L330" s="572"/>
      <c r="M330" s="572"/>
      <c r="N330" s="572"/>
      <c r="O330" s="572"/>
      <c r="P330" s="572"/>
      <c r="Q330" s="572"/>
      <c r="R330" s="573"/>
      <c r="S330" s="603"/>
      <c r="T330" s="604"/>
      <c r="U330" s="278"/>
      <c r="W330" s="635"/>
      <c r="X330" s="635"/>
    </row>
    <row r="331" spans="2:24" ht="133.9" customHeight="1" x14ac:dyDescent="0.2">
      <c r="B331" s="525"/>
      <c r="C331" s="612"/>
      <c r="D331" s="612"/>
      <c r="E331" s="612"/>
      <c r="F331" s="527"/>
      <c r="G331" s="574"/>
      <c r="H331" s="575"/>
      <c r="I331" s="575"/>
      <c r="J331" s="575"/>
      <c r="K331" s="575"/>
      <c r="L331" s="575"/>
      <c r="M331" s="575"/>
      <c r="N331" s="575"/>
      <c r="O331" s="575"/>
      <c r="P331" s="575"/>
      <c r="Q331" s="575"/>
      <c r="R331" s="576"/>
      <c r="S331" s="603"/>
      <c r="T331" s="604"/>
      <c r="U331" s="278"/>
      <c r="W331" s="635"/>
      <c r="X331" s="635"/>
    </row>
    <row r="332" spans="2:24" ht="206.45" customHeight="1" x14ac:dyDescent="0.2">
      <c r="B332" s="525"/>
      <c r="C332" s="612"/>
      <c r="D332" s="612"/>
      <c r="E332" s="612"/>
      <c r="F332" s="527"/>
      <c r="G332" s="568" t="s">
        <v>878</v>
      </c>
      <c r="H332" s="569"/>
      <c r="I332" s="569"/>
      <c r="J332" s="569"/>
      <c r="K332" s="569"/>
      <c r="L332" s="569"/>
      <c r="M332" s="569"/>
      <c r="N332" s="569"/>
      <c r="O332" s="569"/>
      <c r="P332" s="569"/>
      <c r="Q332" s="569"/>
      <c r="R332" s="570"/>
      <c r="S332" s="603"/>
      <c r="T332" s="604"/>
      <c r="U332" s="278"/>
      <c r="W332" s="635"/>
      <c r="X332" s="635"/>
    </row>
    <row r="333" spans="2:24" ht="358.15" customHeight="1" x14ac:dyDescent="0.2">
      <c r="B333" s="525"/>
      <c r="C333" s="612"/>
      <c r="D333" s="612"/>
      <c r="E333" s="612"/>
      <c r="F333" s="527"/>
      <c r="G333" s="568" t="s">
        <v>1235</v>
      </c>
      <c r="H333" s="569"/>
      <c r="I333" s="569"/>
      <c r="J333" s="569"/>
      <c r="K333" s="569"/>
      <c r="L333" s="569"/>
      <c r="M333" s="569"/>
      <c r="N333" s="569"/>
      <c r="O333" s="569"/>
      <c r="P333" s="569"/>
      <c r="Q333" s="569"/>
      <c r="R333" s="570"/>
      <c r="S333" s="603"/>
      <c r="T333" s="604"/>
      <c r="U333" s="278"/>
      <c r="W333" s="635"/>
      <c r="X333" s="635"/>
    </row>
    <row r="334" spans="2:24" ht="148.9" customHeight="1" x14ac:dyDescent="0.2">
      <c r="B334" s="525"/>
      <c r="C334" s="612"/>
      <c r="D334" s="612"/>
      <c r="E334" s="612"/>
      <c r="F334" s="527"/>
      <c r="G334" s="617" t="s">
        <v>978</v>
      </c>
      <c r="H334" s="599"/>
      <c r="I334" s="599"/>
      <c r="J334" s="599"/>
      <c r="K334" s="599"/>
      <c r="L334" s="599"/>
      <c r="M334" s="599"/>
      <c r="N334" s="599"/>
      <c r="O334" s="599"/>
      <c r="P334" s="599"/>
      <c r="Q334" s="599"/>
      <c r="R334" s="600"/>
      <c r="S334" s="603"/>
      <c r="T334" s="604"/>
      <c r="U334" s="278"/>
      <c r="W334" s="635"/>
      <c r="X334" s="635"/>
    </row>
    <row r="335" spans="2:24" ht="224.45" customHeight="1" x14ac:dyDescent="0.2">
      <c r="B335" s="525"/>
      <c r="C335" s="612"/>
      <c r="D335" s="612"/>
      <c r="E335" s="612"/>
      <c r="F335" s="527"/>
      <c r="G335" s="617" t="s">
        <v>1236</v>
      </c>
      <c r="H335" s="599"/>
      <c r="I335" s="599"/>
      <c r="J335" s="599"/>
      <c r="K335" s="599"/>
      <c r="L335" s="599"/>
      <c r="M335" s="599"/>
      <c r="N335" s="599"/>
      <c r="O335" s="599"/>
      <c r="P335" s="599"/>
      <c r="Q335" s="599"/>
      <c r="R335" s="600"/>
      <c r="S335" s="603"/>
      <c r="T335" s="604"/>
      <c r="U335" s="278"/>
      <c r="W335" s="635"/>
      <c r="X335" s="635"/>
    </row>
    <row r="336" spans="2:24" ht="166.15" customHeight="1" x14ac:dyDescent="0.2">
      <c r="B336" s="525"/>
      <c r="C336" s="612"/>
      <c r="D336" s="612"/>
      <c r="E336" s="612"/>
      <c r="F336" s="527"/>
      <c r="G336" s="617" t="s">
        <v>1237</v>
      </c>
      <c r="H336" s="599"/>
      <c r="I336" s="599"/>
      <c r="J336" s="599"/>
      <c r="K336" s="599"/>
      <c r="L336" s="599"/>
      <c r="M336" s="599"/>
      <c r="N336" s="599"/>
      <c r="O336" s="599"/>
      <c r="P336" s="599"/>
      <c r="Q336" s="599"/>
      <c r="R336" s="600"/>
      <c r="S336" s="603"/>
      <c r="T336" s="604"/>
      <c r="U336" s="278"/>
      <c r="W336" s="635"/>
      <c r="X336" s="635"/>
    </row>
    <row r="337" spans="2:24" ht="133.9" customHeight="1" x14ac:dyDescent="0.2">
      <c r="B337" s="525"/>
      <c r="C337" s="612"/>
      <c r="D337" s="612"/>
      <c r="E337" s="612"/>
      <c r="F337" s="527"/>
      <c r="G337" s="617" t="s">
        <v>1238</v>
      </c>
      <c r="H337" s="599"/>
      <c r="I337" s="599"/>
      <c r="J337" s="599"/>
      <c r="K337" s="599"/>
      <c r="L337" s="599"/>
      <c r="M337" s="599"/>
      <c r="N337" s="599"/>
      <c r="O337" s="599"/>
      <c r="P337" s="599"/>
      <c r="Q337" s="599"/>
      <c r="R337" s="600"/>
      <c r="S337" s="603"/>
      <c r="T337" s="604"/>
      <c r="U337" s="278"/>
      <c r="W337" s="635"/>
      <c r="X337" s="635"/>
    </row>
    <row r="338" spans="2:24" ht="155.44999999999999" customHeight="1" x14ac:dyDescent="0.2">
      <c r="B338" s="525"/>
      <c r="C338" s="612"/>
      <c r="D338" s="612"/>
      <c r="E338" s="612"/>
      <c r="F338" s="527"/>
      <c r="G338" s="617" t="s">
        <v>1081</v>
      </c>
      <c r="H338" s="599"/>
      <c r="I338" s="599"/>
      <c r="J338" s="599"/>
      <c r="K338" s="599"/>
      <c r="L338" s="599"/>
      <c r="M338" s="599"/>
      <c r="N338" s="599"/>
      <c r="O338" s="599"/>
      <c r="P338" s="599"/>
      <c r="Q338" s="599"/>
      <c r="R338" s="600"/>
      <c r="S338" s="603"/>
      <c r="T338" s="604"/>
      <c r="U338" s="278"/>
      <c r="W338" s="635"/>
      <c r="X338" s="635"/>
    </row>
    <row r="339" spans="2:24" ht="225.6" customHeight="1" x14ac:dyDescent="0.2">
      <c r="B339" s="525"/>
      <c r="C339" s="612"/>
      <c r="D339" s="612"/>
      <c r="E339" s="612"/>
      <c r="F339" s="527"/>
      <c r="G339" s="568" t="s">
        <v>879</v>
      </c>
      <c r="H339" s="569"/>
      <c r="I339" s="569"/>
      <c r="J339" s="569"/>
      <c r="K339" s="569"/>
      <c r="L339" s="569"/>
      <c r="M339" s="569"/>
      <c r="N339" s="569"/>
      <c r="O339" s="569"/>
      <c r="P339" s="569"/>
      <c r="Q339" s="569"/>
      <c r="R339" s="570"/>
      <c r="S339" s="603"/>
      <c r="T339" s="604"/>
      <c r="U339" s="278"/>
      <c r="W339" s="635"/>
      <c r="X339" s="635"/>
    </row>
    <row r="340" spans="2:24" ht="312" customHeight="1" x14ac:dyDescent="0.2">
      <c r="B340" s="525"/>
      <c r="C340" s="612"/>
      <c r="D340" s="612"/>
      <c r="E340" s="612"/>
      <c r="F340" s="527"/>
      <c r="G340" s="568" t="s">
        <v>1052</v>
      </c>
      <c r="H340" s="569"/>
      <c r="I340" s="569"/>
      <c r="J340" s="569"/>
      <c r="K340" s="569"/>
      <c r="L340" s="569"/>
      <c r="M340" s="569"/>
      <c r="N340" s="569"/>
      <c r="O340" s="569"/>
      <c r="P340" s="569"/>
      <c r="Q340" s="569"/>
      <c r="R340" s="570"/>
      <c r="S340" s="603"/>
      <c r="T340" s="604"/>
      <c r="U340" s="278"/>
      <c r="W340" s="635"/>
      <c r="X340" s="635"/>
    </row>
    <row r="341" spans="2:24" ht="409.15" customHeight="1" x14ac:dyDescent="0.2">
      <c r="B341" s="525"/>
      <c r="C341" s="612"/>
      <c r="D341" s="612"/>
      <c r="E341" s="612"/>
      <c r="F341" s="527"/>
      <c r="G341" s="571" t="s">
        <v>1239</v>
      </c>
      <c r="H341" s="572"/>
      <c r="I341" s="572"/>
      <c r="J341" s="572"/>
      <c r="K341" s="572"/>
      <c r="L341" s="572"/>
      <c r="M341" s="572"/>
      <c r="N341" s="572"/>
      <c r="O341" s="572"/>
      <c r="P341" s="572"/>
      <c r="Q341" s="572"/>
      <c r="R341" s="573"/>
      <c r="S341" s="603"/>
      <c r="T341" s="604"/>
      <c r="U341" s="278"/>
      <c r="W341" s="635"/>
      <c r="X341" s="635"/>
    </row>
    <row r="342" spans="2:24" ht="287.45" customHeight="1" x14ac:dyDescent="0.2">
      <c r="B342" s="525"/>
      <c r="C342" s="612"/>
      <c r="D342" s="612"/>
      <c r="E342" s="612"/>
      <c r="F342" s="527"/>
      <c r="G342" s="574"/>
      <c r="H342" s="575"/>
      <c r="I342" s="575"/>
      <c r="J342" s="575"/>
      <c r="K342" s="575"/>
      <c r="L342" s="575"/>
      <c r="M342" s="575"/>
      <c r="N342" s="575"/>
      <c r="O342" s="575"/>
      <c r="P342" s="575"/>
      <c r="Q342" s="575"/>
      <c r="R342" s="576"/>
      <c r="S342" s="603"/>
      <c r="T342" s="604"/>
      <c r="U342" s="278"/>
      <c r="W342" s="635"/>
      <c r="X342" s="635"/>
    </row>
    <row r="343" spans="2:24" ht="408.6" customHeight="1" x14ac:dyDescent="0.2">
      <c r="B343" s="525"/>
      <c r="C343" s="612"/>
      <c r="D343" s="612"/>
      <c r="E343" s="612"/>
      <c r="F343" s="527"/>
      <c r="G343" s="571" t="s">
        <v>1053</v>
      </c>
      <c r="H343" s="572"/>
      <c r="I343" s="572"/>
      <c r="J343" s="572"/>
      <c r="K343" s="572"/>
      <c r="L343" s="572"/>
      <c r="M343" s="572"/>
      <c r="N343" s="572"/>
      <c r="O343" s="572"/>
      <c r="P343" s="572"/>
      <c r="Q343" s="572"/>
      <c r="R343" s="573"/>
      <c r="S343" s="603"/>
      <c r="T343" s="604"/>
      <c r="U343" s="278"/>
      <c r="W343" s="635"/>
      <c r="X343" s="635"/>
    </row>
    <row r="344" spans="2:24" ht="118.15" customHeight="1" x14ac:dyDescent="0.2">
      <c r="B344" s="525"/>
      <c r="C344" s="612"/>
      <c r="D344" s="612"/>
      <c r="E344" s="612"/>
      <c r="F344" s="527"/>
      <c r="G344" s="574"/>
      <c r="H344" s="575"/>
      <c r="I344" s="575"/>
      <c r="J344" s="575"/>
      <c r="K344" s="575"/>
      <c r="L344" s="575"/>
      <c r="M344" s="575"/>
      <c r="N344" s="575"/>
      <c r="O344" s="575"/>
      <c r="P344" s="575"/>
      <c r="Q344" s="575"/>
      <c r="R344" s="576"/>
      <c r="S344" s="603"/>
      <c r="T344" s="604"/>
      <c r="U344" s="278"/>
      <c r="W344" s="635"/>
      <c r="X344" s="635"/>
    </row>
    <row r="345" spans="2:24" ht="320.45" customHeight="1" x14ac:dyDescent="0.2">
      <c r="B345" s="525"/>
      <c r="C345" s="612"/>
      <c r="D345" s="612"/>
      <c r="E345" s="612"/>
      <c r="F345" s="527"/>
      <c r="G345" s="568" t="s">
        <v>1148</v>
      </c>
      <c r="H345" s="569"/>
      <c r="I345" s="569"/>
      <c r="J345" s="569"/>
      <c r="K345" s="569"/>
      <c r="L345" s="569"/>
      <c r="M345" s="569"/>
      <c r="N345" s="569"/>
      <c r="O345" s="569"/>
      <c r="P345" s="569"/>
      <c r="Q345" s="569"/>
      <c r="R345" s="570"/>
      <c r="S345" s="603"/>
      <c r="T345" s="604"/>
      <c r="U345" s="278"/>
      <c r="W345" s="635"/>
      <c r="X345" s="635"/>
    </row>
    <row r="346" spans="2:24" ht="138.6" customHeight="1" x14ac:dyDescent="0.2">
      <c r="B346" s="525"/>
      <c r="C346" s="612"/>
      <c r="D346" s="612"/>
      <c r="E346" s="612"/>
      <c r="F346" s="527"/>
      <c r="G346" s="568" t="s">
        <v>880</v>
      </c>
      <c r="H346" s="569"/>
      <c r="I346" s="569"/>
      <c r="J346" s="569"/>
      <c r="K346" s="569"/>
      <c r="L346" s="569"/>
      <c r="M346" s="569"/>
      <c r="N346" s="569"/>
      <c r="O346" s="569"/>
      <c r="P346" s="569"/>
      <c r="Q346" s="569"/>
      <c r="R346" s="570"/>
      <c r="S346" s="603"/>
      <c r="T346" s="604"/>
      <c r="U346" s="278"/>
      <c r="W346" s="635"/>
      <c r="X346" s="635"/>
    </row>
    <row r="347" spans="2:24" ht="218.45" customHeight="1" x14ac:dyDescent="0.2">
      <c r="B347" s="525"/>
      <c r="C347" s="612"/>
      <c r="D347" s="612"/>
      <c r="E347" s="612"/>
      <c r="F347" s="527"/>
      <c r="G347" s="568" t="s">
        <v>1240</v>
      </c>
      <c r="H347" s="569"/>
      <c r="I347" s="569"/>
      <c r="J347" s="569"/>
      <c r="K347" s="569"/>
      <c r="L347" s="569"/>
      <c r="M347" s="569"/>
      <c r="N347" s="569"/>
      <c r="O347" s="569"/>
      <c r="P347" s="569"/>
      <c r="Q347" s="569"/>
      <c r="R347" s="570"/>
      <c r="S347" s="603"/>
      <c r="T347" s="604"/>
      <c r="U347" s="278"/>
      <c r="W347" s="635"/>
      <c r="X347" s="635"/>
    </row>
    <row r="348" spans="2:24" ht="342.6" customHeight="1" x14ac:dyDescent="0.2">
      <c r="B348" s="525"/>
      <c r="C348" s="612"/>
      <c r="D348" s="612"/>
      <c r="E348" s="612"/>
      <c r="F348" s="527"/>
      <c r="G348" s="568" t="s">
        <v>881</v>
      </c>
      <c r="H348" s="569"/>
      <c r="I348" s="569"/>
      <c r="J348" s="569"/>
      <c r="K348" s="569"/>
      <c r="L348" s="569"/>
      <c r="M348" s="569"/>
      <c r="N348" s="569"/>
      <c r="O348" s="569"/>
      <c r="P348" s="569"/>
      <c r="Q348" s="569"/>
      <c r="R348" s="570"/>
      <c r="S348" s="603"/>
      <c r="T348" s="604"/>
      <c r="U348" s="278"/>
      <c r="W348" s="635"/>
      <c r="X348" s="635"/>
    </row>
    <row r="349" spans="2:24" ht="263.45" customHeight="1" x14ac:dyDescent="0.2">
      <c r="B349" s="525"/>
      <c r="C349" s="612"/>
      <c r="D349" s="612"/>
      <c r="E349" s="612"/>
      <c r="F349" s="527"/>
      <c r="G349" s="568" t="s">
        <v>882</v>
      </c>
      <c r="H349" s="569"/>
      <c r="I349" s="569"/>
      <c r="J349" s="569"/>
      <c r="K349" s="569"/>
      <c r="L349" s="569"/>
      <c r="M349" s="569"/>
      <c r="N349" s="569"/>
      <c r="O349" s="569"/>
      <c r="P349" s="569"/>
      <c r="Q349" s="569"/>
      <c r="R349" s="570"/>
      <c r="S349" s="603"/>
      <c r="T349" s="604"/>
      <c r="U349" s="278"/>
      <c r="W349" s="635"/>
      <c r="X349" s="635"/>
    </row>
    <row r="350" spans="2:24" ht="250.9" customHeight="1" x14ac:dyDescent="0.2">
      <c r="B350" s="525"/>
      <c r="C350" s="612"/>
      <c r="D350" s="612"/>
      <c r="E350" s="612"/>
      <c r="F350" s="527"/>
      <c r="G350" s="568" t="s">
        <v>1036</v>
      </c>
      <c r="H350" s="569"/>
      <c r="I350" s="569"/>
      <c r="J350" s="569"/>
      <c r="K350" s="569"/>
      <c r="L350" s="569"/>
      <c r="M350" s="569"/>
      <c r="N350" s="569"/>
      <c r="O350" s="569"/>
      <c r="P350" s="569"/>
      <c r="Q350" s="569"/>
      <c r="R350" s="570"/>
      <c r="S350" s="603"/>
      <c r="T350" s="604"/>
      <c r="U350" s="278"/>
      <c r="W350" s="635"/>
      <c r="X350" s="635"/>
    </row>
    <row r="351" spans="2:24" ht="394.15" customHeight="1" x14ac:dyDescent="0.2">
      <c r="B351" s="525"/>
      <c r="C351" s="612"/>
      <c r="D351" s="612"/>
      <c r="E351" s="612"/>
      <c r="F351" s="527"/>
      <c r="G351" s="568" t="s">
        <v>1241</v>
      </c>
      <c r="H351" s="569"/>
      <c r="I351" s="569"/>
      <c r="J351" s="569"/>
      <c r="K351" s="569"/>
      <c r="L351" s="569"/>
      <c r="M351" s="569"/>
      <c r="N351" s="569"/>
      <c r="O351" s="569"/>
      <c r="P351" s="569"/>
      <c r="Q351" s="569"/>
      <c r="R351" s="570"/>
      <c r="S351" s="603"/>
      <c r="T351" s="604"/>
      <c r="U351" s="278"/>
      <c r="W351" s="635"/>
      <c r="X351" s="635"/>
    </row>
    <row r="352" spans="2:24" ht="335.45" customHeight="1" x14ac:dyDescent="0.2">
      <c r="B352" s="525"/>
      <c r="C352" s="612"/>
      <c r="D352" s="612"/>
      <c r="E352" s="612"/>
      <c r="F352" s="527"/>
      <c r="G352" s="568" t="s">
        <v>883</v>
      </c>
      <c r="H352" s="569"/>
      <c r="I352" s="569"/>
      <c r="J352" s="569"/>
      <c r="K352" s="569"/>
      <c r="L352" s="569"/>
      <c r="M352" s="569"/>
      <c r="N352" s="569"/>
      <c r="O352" s="569"/>
      <c r="P352" s="569"/>
      <c r="Q352" s="569"/>
      <c r="R352" s="570"/>
      <c r="S352" s="603"/>
      <c r="T352" s="604"/>
      <c r="U352" s="278"/>
      <c r="W352" s="635"/>
      <c r="X352" s="635"/>
    </row>
    <row r="353" spans="2:24" ht="262.89999999999998" customHeight="1" x14ac:dyDescent="0.2">
      <c r="B353" s="525"/>
      <c r="C353" s="612"/>
      <c r="D353" s="612"/>
      <c r="E353" s="612"/>
      <c r="F353" s="527"/>
      <c r="G353" s="568" t="s">
        <v>884</v>
      </c>
      <c r="H353" s="569"/>
      <c r="I353" s="569"/>
      <c r="J353" s="569"/>
      <c r="K353" s="569"/>
      <c r="L353" s="569"/>
      <c r="M353" s="569"/>
      <c r="N353" s="569"/>
      <c r="O353" s="569"/>
      <c r="P353" s="569"/>
      <c r="Q353" s="569"/>
      <c r="R353" s="570"/>
      <c r="S353" s="603"/>
      <c r="T353" s="604"/>
      <c r="U353" s="278"/>
      <c r="W353" s="635"/>
      <c r="X353" s="635"/>
    </row>
    <row r="354" spans="2:24" ht="228.6" customHeight="1" x14ac:dyDescent="0.2">
      <c r="B354" s="525"/>
      <c r="C354" s="612"/>
      <c r="D354" s="612"/>
      <c r="E354" s="612"/>
      <c r="F354" s="527"/>
      <c r="G354" s="568" t="s">
        <v>885</v>
      </c>
      <c r="H354" s="569"/>
      <c r="I354" s="569"/>
      <c r="J354" s="569"/>
      <c r="K354" s="569"/>
      <c r="L354" s="569"/>
      <c r="M354" s="569"/>
      <c r="N354" s="569"/>
      <c r="O354" s="569"/>
      <c r="P354" s="569"/>
      <c r="Q354" s="569"/>
      <c r="R354" s="570"/>
      <c r="S354" s="603"/>
      <c r="T354" s="604"/>
      <c r="U354" s="278"/>
      <c r="W354" s="635"/>
      <c r="X354" s="635"/>
    </row>
    <row r="355" spans="2:24" ht="135.6" customHeight="1" x14ac:dyDescent="0.2">
      <c r="B355" s="525"/>
      <c r="C355" s="612"/>
      <c r="D355" s="612"/>
      <c r="E355" s="612"/>
      <c r="F355" s="527"/>
      <c r="G355" s="555" t="s">
        <v>854</v>
      </c>
      <c r="H355" s="616"/>
      <c r="I355" s="616"/>
      <c r="J355" s="616"/>
      <c r="K355" s="616"/>
      <c r="L355" s="616"/>
      <c r="M355" s="616"/>
      <c r="N355" s="616"/>
      <c r="O355" s="616"/>
      <c r="P355" s="616"/>
      <c r="Q355" s="616"/>
      <c r="R355" s="556"/>
      <c r="S355" s="603"/>
      <c r="T355" s="604"/>
      <c r="U355" s="278"/>
      <c r="W355" s="635"/>
      <c r="X355" s="635"/>
    </row>
    <row r="356" spans="2:24" ht="129.6" customHeight="1" x14ac:dyDescent="0.2">
      <c r="B356" s="525"/>
      <c r="C356" s="612"/>
      <c r="D356" s="612"/>
      <c r="E356" s="612"/>
      <c r="F356" s="527"/>
      <c r="G356" s="568" t="s">
        <v>997</v>
      </c>
      <c r="H356" s="569"/>
      <c r="I356" s="569"/>
      <c r="J356" s="569"/>
      <c r="K356" s="569"/>
      <c r="L356" s="569"/>
      <c r="M356" s="569"/>
      <c r="N356" s="569"/>
      <c r="O356" s="569"/>
      <c r="P356" s="569"/>
      <c r="Q356" s="569"/>
      <c r="R356" s="570"/>
      <c r="S356" s="603"/>
      <c r="T356" s="604"/>
      <c r="U356" s="278"/>
      <c r="W356" s="635"/>
      <c r="X356" s="635"/>
    </row>
    <row r="357" spans="2:24" ht="409.6" customHeight="1" x14ac:dyDescent="0.2">
      <c r="B357" s="525"/>
      <c r="C357" s="612"/>
      <c r="D357" s="612"/>
      <c r="E357" s="612"/>
      <c r="F357" s="527"/>
      <c r="G357" s="571" t="s">
        <v>1242</v>
      </c>
      <c r="H357" s="572"/>
      <c r="I357" s="572"/>
      <c r="J357" s="572"/>
      <c r="K357" s="572"/>
      <c r="L357" s="572"/>
      <c r="M357" s="572"/>
      <c r="N357" s="572"/>
      <c r="O357" s="572"/>
      <c r="P357" s="572"/>
      <c r="Q357" s="572"/>
      <c r="R357" s="573"/>
      <c r="S357" s="603"/>
      <c r="T357" s="604"/>
      <c r="U357" s="278"/>
      <c r="W357" s="635"/>
      <c r="X357" s="635"/>
    </row>
    <row r="358" spans="2:24" ht="206.45" customHeight="1" thickBot="1" x14ac:dyDescent="0.25">
      <c r="B358" s="525"/>
      <c r="C358" s="612"/>
      <c r="D358" s="612"/>
      <c r="E358" s="612"/>
      <c r="F358" s="527"/>
      <c r="G358" s="629"/>
      <c r="H358" s="630"/>
      <c r="I358" s="630"/>
      <c r="J358" s="630"/>
      <c r="K358" s="630"/>
      <c r="L358" s="630"/>
      <c r="M358" s="630"/>
      <c r="N358" s="630"/>
      <c r="O358" s="630"/>
      <c r="P358" s="630"/>
      <c r="Q358" s="630"/>
      <c r="R358" s="631"/>
      <c r="S358" s="603"/>
      <c r="T358" s="604"/>
      <c r="U358" s="278"/>
      <c r="W358" s="635"/>
      <c r="X358" s="635"/>
    </row>
    <row r="359" spans="2:24" ht="244.15" customHeight="1" x14ac:dyDescent="0.2">
      <c r="B359" s="525"/>
      <c r="C359" s="612"/>
      <c r="D359" s="612"/>
      <c r="E359" s="612"/>
      <c r="F359" s="527"/>
      <c r="G359" s="632" t="s">
        <v>1021</v>
      </c>
      <c r="H359" s="633"/>
      <c r="I359" s="633"/>
      <c r="J359" s="633"/>
      <c r="K359" s="633"/>
      <c r="L359" s="633"/>
      <c r="M359" s="633"/>
      <c r="N359" s="633"/>
      <c r="O359" s="633"/>
      <c r="P359" s="633"/>
      <c r="Q359" s="633"/>
      <c r="R359" s="634"/>
      <c r="S359" s="603"/>
      <c r="T359" s="604"/>
      <c r="U359" s="278"/>
      <c r="W359" s="110"/>
      <c r="X359" s="110"/>
    </row>
    <row r="360" spans="2:24" ht="114.6" customHeight="1" x14ac:dyDescent="0.2">
      <c r="B360" s="505" t="s">
        <v>890</v>
      </c>
      <c r="C360" s="506"/>
      <c r="D360" s="506"/>
      <c r="E360" s="506"/>
      <c r="F360" s="506"/>
      <c r="G360" s="564" t="s">
        <v>886</v>
      </c>
      <c r="H360" s="564"/>
      <c r="I360" s="564"/>
      <c r="J360" s="564"/>
      <c r="K360" s="564"/>
      <c r="L360" s="564"/>
      <c r="M360" s="564"/>
      <c r="N360" s="564"/>
      <c r="O360" s="564"/>
      <c r="P360" s="564"/>
      <c r="Q360" s="564"/>
      <c r="R360" s="564"/>
      <c r="S360" s="601"/>
      <c r="T360" s="602"/>
      <c r="U360" s="278"/>
    </row>
    <row r="361" spans="2:24" ht="169.9" customHeight="1" x14ac:dyDescent="0.2">
      <c r="B361" s="505" t="s">
        <v>891</v>
      </c>
      <c r="C361" s="506"/>
      <c r="D361" s="506"/>
      <c r="E361" s="506"/>
      <c r="F361" s="506"/>
      <c r="G361" s="554" t="s">
        <v>887</v>
      </c>
      <c r="H361" s="554"/>
      <c r="I361" s="554"/>
      <c r="J361" s="554"/>
      <c r="K361" s="554"/>
      <c r="L361" s="554"/>
      <c r="M361" s="554"/>
      <c r="N361" s="554"/>
      <c r="O361" s="554"/>
      <c r="P361" s="554"/>
      <c r="Q361" s="554"/>
      <c r="R361" s="554"/>
      <c r="S361" s="603"/>
      <c r="T361" s="604"/>
      <c r="U361" s="278"/>
    </row>
    <row r="362" spans="2:24" ht="165" customHeight="1" x14ac:dyDescent="0.2">
      <c r="B362" s="505" t="s">
        <v>892</v>
      </c>
      <c r="C362" s="506"/>
      <c r="D362" s="506"/>
      <c r="E362" s="506"/>
      <c r="F362" s="506"/>
      <c r="G362" s="554" t="s">
        <v>888</v>
      </c>
      <c r="H362" s="554"/>
      <c r="I362" s="554"/>
      <c r="J362" s="554"/>
      <c r="K362" s="554"/>
      <c r="L362" s="554"/>
      <c r="M362" s="554"/>
      <c r="N362" s="554"/>
      <c r="O362" s="554"/>
      <c r="P362" s="554"/>
      <c r="Q362" s="554"/>
      <c r="R362" s="554"/>
      <c r="S362" s="603"/>
      <c r="T362" s="604"/>
      <c r="U362" s="278"/>
    </row>
    <row r="363" spans="2:24" ht="93.6" customHeight="1" x14ac:dyDescent="0.2">
      <c r="B363" s="505" t="s">
        <v>893</v>
      </c>
      <c r="C363" s="506"/>
      <c r="D363" s="506"/>
      <c r="E363" s="506"/>
      <c r="F363" s="506"/>
      <c r="G363" s="554" t="s">
        <v>889</v>
      </c>
      <c r="H363" s="554"/>
      <c r="I363" s="554"/>
      <c r="J363" s="554"/>
      <c r="K363" s="554"/>
      <c r="L363" s="554"/>
      <c r="M363" s="554"/>
      <c r="N363" s="554"/>
      <c r="O363" s="554"/>
      <c r="P363" s="554"/>
      <c r="Q363" s="554"/>
      <c r="R363" s="554"/>
      <c r="S363" s="603"/>
      <c r="T363" s="604"/>
      <c r="U363" s="278"/>
    </row>
    <row r="364" spans="2:24" ht="127.15" customHeight="1" x14ac:dyDescent="0.2">
      <c r="B364" s="505" t="s">
        <v>894</v>
      </c>
      <c r="C364" s="506"/>
      <c r="D364" s="506"/>
      <c r="E364" s="506"/>
      <c r="F364" s="506"/>
      <c r="G364" s="554" t="s">
        <v>1082</v>
      </c>
      <c r="H364" s="554"/>
      <c r="I364" s="554"/>
      <c r="J364" s="554"/>
      <c r="K364" s="554"/>
      <c r="L364" s="554"/>
      <c r="M364" s="554"/>
      <c r="N364" s="554"/>
      <c r="O364" s="554"/>
      <c r="P364" s="554"/>
      <c r="Q364" s="554"/>
      <c r="R364" s="554"/>
      <c r="S364" s="603"/>
      <c r="T364" s="604"/>
      <c r="U364" s="278"/>
    </row>
    <row r="365" spans="2:24" ht="246" customHeight="1" x14ac:dyDescent="0.2">
      <c r="B365" s="505" t="s">
        <v>895</v>
      </c>
      <c r="C365" s="506"/>
      <c r="D365" s="506"/>
      <c r="E365" s="506"/>
      <c r="F365" s="506"/>
      <c r="G365" s="554" t="s">
        <v>1243</v>
      </c>
      <c r="H365" s="554"/>
      <c r="I365" s="554"/>
      <c r="J365" s="554"/>
      <c r="K365" s="554"/>
      <c r="L365" s="554"/>
      <c r="M365" s="554"/>
      <c r="N365" s="554"/>
      <c r="O365" s="554"/>
      <c r="P365" s="554"/>
      <c r="Q365" s="554"/>
      <c r="R365" s="554"/>
      <c r="S365" s="603"/>
      <c r="T365" s="604"/>
      <c r="U365" s="278"/>
    </row>
    <row r="366" spans="2:24" ht="133.15" customHeight="1" x14ac:dyDescent="0.2">
      <c r="B366" s="505" t="s">
        <v>896</v>
      </c>
      <c r="C366" s="506"/>
      <c r="D366" s="506"/>
      <c r="E366" s="506"/>
      <c r="F366" s="506"/>
      <c r="G366" s="554" t="s">
        <v>1149</v>
      </c>
      <c r="H366" s="554"/>
      <c r="I366" s="554"/>
      <c r="J366" s="554"/>
      <c r="K366" s="554"/>
      <c r="L366" s="554"/>
      <c r="M366" s="554"/>
      <c r="N366" s="554"/>
      <c r="O366" s="554"/>
      <c r="P366" s="554"/>
      <c r="Q366" s="554"/>
      <c r="R366" s="554"/>
      <c r="S366" s="603"/>
      <c r="T366" s="604"/>
      <c r="U366" s="278"/>
    </row>
    <row r="367" spans="2:24" ht="129.6" customHeight="1" x14ac:dyDescent="0.2">
      <c r="B367" s="505" t="s">
        <v>897</v>
      </c>
      <c r="C367" s="506"/>
      <c r="D367" s="506"/>
      <c r="E367" s="506"/>
      <c r="F367" s="507"/>
      <c r="G367" s="554" t="s">
        <v>1150</v>
      </c>
      <c r="H367" s="554"/>
      <c r="I367" s="554"/>
      <c r="J367" s="554"/>
      <c r="K367" s="554"/>
      <c r="L367" s="554"/>
      <c r="M367" s="554"/>
      <c r="N367" s="554"/>
      <c r="O367" s="554"/>
      <c r="P367" s="554"/>
      <c r="Q367" s="554"/>
      <c r="R367" s="554"/>
      <c r="S367" s="603"/>
      <c r="T367" s="604"/>
      <c r="U367" s="278"/>
    </row>
    <row r="368" spans="2:24" ht="102.6" customHeight="1" x14ac:dyDescent="0.2">
      <c r="B368" s="505" t="s">
        <v>898</v>
      </c>
      <c r="C368" s="506"/>
      <c r="D368" s="506"/>
      <c r="E368" s="506"/>
      <c r="F368" s="507"/>
      <c r="G368" s="554" t="s">
        <v>1244</v>
      </c>
      <c r="H368" s="554"/>
      <c r="I368" s="554"/>
      <c r="J368" s="554"/>
      <c r="K368" s="554"/>
      <c r="L368" s="554"/>
      <c r="M368" s="554"/>
      <c r="N368" s="554"/>
      <c r="O368" s="554"/>
      <c r="P368" s="554"/>
      <c r="Q368" s="554"/>
      <c r="R368" s="554"/>
      <c r="S368" s="603"/>
      <c r="T368" s="604"/>
      <c r="U368" s="278"/>
    </row>
    <row r="369" spans="1:21" ht="98.45" customHeight="1" x14ac:dyDescent="0.2">
      <c r="B369" s="505" t="s">
        <v>899</v>
      </c>
      <c r="C369" s="506"/>
      <c r="D369" s="506"/>
      <c r="E369" s="506"/>
      <c r="F369" s="507"/>
      <c r="G369" s="554" t="s">
        <v>1245</v>
      </c>
      <c r="H369" s="554"/>
      <c r="I369" s="554"/>
      <c r="J369" s="554"/>
      <c r="K369" s="554"/>
      <c r="L369" s="554"/>
      <c r="M369" s="554"/>
      <c r="N369" s="554"/>
      <c r="O369" s="554"/>
      <c r="P369" s="554"/>
      <c r="Q369" s="554"/>
      <c r="R369" s="554"/>
      <c r="S369" s="603"/>
      <c r="T369" s="604"/>
      <c r="U369" s="278"/>
    </row>
    <row r="370" spans="1:21" ht="129.6" customHeight="1" x14ac:dyDescent="0.2">
      <c r="B370" s="505" t="s">
        <v>900</v>
      </c>
      <c r="C370" s="506"/>
      <c r="D370" s="506"/>
      <c r="E370" s="506"/>
      <c r="F370" s="507"/>
      <c r="G370" s="554" t="s">
        <v>1151</v>
      </c>
      <c r="H370" s="554"/>
      <c r="I370" s="554"/>
      <c r="J370" s="554"/>
      <c r="K370" s="554"/>
      <c r="L370" s="554"/>
      <c r="M370" s="554"/>
      <c r="N370" s="554"/>
      <c r="O370" s="554"/>
      <c r="P370" s="554"/>
      <c r="Q370" s="554"/>
      <c r="R370" s="554"/>
      <c r="S370" s="603"/>
      <c r="T370" s="604"/>
      <c r="U370" s="278"/>
    </row>
    <row r="371" spans="1:21" ht="97.15" customHeight="1" x14ac:dyDescent="0.2">
      <c r="B371" s="505" t="s">
        <v>1022</v>
      </c>
      <c r="C371" s="506"/>
      <c r="D371" s="506"/>
      <c r="E371" s="506"/>
      <c r="F371" s="507"/>
      <c r="G371" s="554" t="s">
        <v>1152</v>
      </c>
      <c r="H371" s="554"/>
      <c r="I371" s="554"/>
      <c r="J371" s="554"/>
      <c r="K371" s="554"/>
      <c r="L371" s="554"/>
      <c r="M371" s="554"/>
      <c r="N371" s="554"/>
      <c r="O371" s="554"/>
      <c r="P371" s="554"/>
      <c r="Q371" s="554"/>
      <c r="R371" s="554"/>
      <c r="S371" s="603"/>
      <c r="T371" s="604"/>
      <c r="U371" s="278"/>
    </row>
    <row r="372" spans="1:21" ht="94.9" customHeight="1" x14ac:dyDescent="0.2">
      <c r="B372" s="505" t="s">
        <v>1248</v>
      </c>
      <c r="C372" s="506"/>
      <c r="D372" s="506"/>
      <c r="E372" s="506"/>
      <c r="F372" s="507"/>
      <c r="G372" s="554" t="s">
        <v>1246</v>
      </c>
      <c r="H372" s="554"/>
      <c r="I372" s="554"/>
      <c r="J372" s="554"/>
      <c r="K372" s="554"/>
      <c r="L372" s="554"/>
      <c r="M372" s="554"/>
      <c r="N372" s="554"/>
      <c r="O372" s="554"/>
      <c r="P372" s="554"/>
      <c r="Q372" s="554"/>
      <c r="R372" s="554"/>
      <c r="S372" s="603"/>
      <c r="T372" s="604"/>
      <c r="U372" s="278"/>
    </row>
    <row r="373" spans="1:21" ht="112.15" customHeight="1" x14ac:dyDescent="0.2">
      <c r="B373" s="505" t="s">
        <v>1249</v>
      </c>
      <c r="C373" s="506"/>
      <c r="D373" s="506"/>
      <c r="E373" s="506"/>
      <c r="F373" s="507"/>
      <c r="G373" s="554" t="s">
        <v>1247</v>
      </c>
      <c r="H373" s="554"/>
      <c r="I373" s="554"/>
      <c r="J373" s="554"/>
      <c r="K373" s="554"/>
      <c r="L373" s="554"/>
      <c r="M373" s="554"/>
      <c r="N373" s="554"/>
      <c r="O373" s="554"/>
      <c r="P373" s="554"/>
      <c r="Q373" s="554"/>
      <c r="R373" s="554"/>
      <c r="S373" s="767"/>
      <c r="T373" s="768"/>
      <c r="U373" s="278"/>
    </row>
    <row r="374" spans="1:21" ht="15" customHeight="1" x14ac:dyDescent="0.2">
      <c r="B374" s="558" t="s">
        <v>111</v>
      </c>
      <c r="C374" s="559"/>
      <c r="D374" s="559"/>
      <c r="E374" s="559"/>
      <c r="F374" s="559"/>
      <c r="G374" s="559"/>
      <c r="H374" s="559"/>
      <c r="I374" s="559"/>
      <c r="J374" s="559"/>
      <c r="K374" s="559"/>
      <c r="L374" s="559"/>
      <c r="M374" s="559"/>
      <c r="N374" s="559"/>
      <c r="O374" s="559"/>
      <c r="P374" s="559"/>
      <c r="Q374" s="559"/>
      <c r="R374" s="559"/>
      <c r="S374" s="559"/>
      <c r="T374" s="560"/>
    </row>
    <row r="375" spans="1:21" ht="15" customHeight="1" x14ac:dyDescent="0.2">
      <c r="B375" s="561" t="s">
        <v>46</v>
      </c>
      <c r="C375" s="562"/>
      <c r="D375" s="562"/>
      <c r="E375" s="562"/>
      <c r="F375" s="563"/>
      <c r="G375" s="549" t="s">
        <v>102</v>
      </c>
      <c r="H375" s="598"/>
      <c r="I375" s="598"/>
      <c r="J375" s="598"/>
      <c r="K375" s="598"/>
      <c r="L375" s="598"/>
      <c r="M375" s="598"/>
      <c r="N375" s="598"/>
      <c r="O375" s="598"/>
      <c r="P375" s="598"/>
      <c r="Q375" s="598"/>
      <c r="R375" s="550"/>
      <c r="S375" s="549" t="s">
        <v>103</v>
      </c>
      <c r="T375" s="550"/>
    </row>
    <row r="376" spans="1:21" ht="133.15" customHeight="1" x14ac:dyDescent="0.2">
      <c r="A376" s="54"/>
      <c r="B376" s="441" t="s">
        <v>537</v>
      </c>
      <c r="C376" s="441"/>
      <c r="D376" s="441"/>
      <c r="E376" s="441"/>
      <c r="F376" s="441"/>
      <c r="G376" s="557" t="s">
        <v>1213</v>
      </c>
      <c r="H376" s="557"/>
      <c r="I376" s="557"/>
      <c r="J376" s="557"/>
      <c r="K376" s="557"/>
      <c r="L376" s="557"/>
      <c r="M376" s="557"/>
      <c r="N376" s="557"/>
      <c r="O376" s="557"/>
      <c r="P376" s="557"/>
      <c r="Q376" s="557"/>
      <c r="R376" s="557"/>
      <c r="S376" s="555" t="s">
        <v>1214</v>
      </c>
      <c r="T376" s="556"/>
    </row>
    <row r="377" spans="1:21" ht="189.6" customHeight="1" x14ac:dyDescent="0.2">
      <c r="A377" s="54"/>
      <c r="B377" s="441" t="s">
        <v>538</v>
      </c>
      <c r="C377" s="441"/>
      <c r="D377" s="441"/>
      <c r="E377" s="441"/>
      <c r="F377" s="441"/>
      <c r="G377" s="565" t="s">
        <v>1215</v>
      </c>
      <c r="H377" s="566"/>
      <c r="I377" s="566"/>
      <c r="J377" s="566"/>
      <c r="K377" s="566"/>
      <c r="L377" s="566"/>
      <c r="M377" s="566"/>
      <c r="N377" s="566"/>
      <c r="O377" s="566"/>
      <c r="P377" s="566"/>
      <c r="Q377" s="566"/>
      <c r="R377" s="567"/>
      <c r="S377" s="555" t="str">
        <f>+S376</f>
        <v>Actividades de Operación ejecutadas en la Fase de Construcción
Semana 278</v>
      </c>
      <c r="T377" s="556"/>
    </row>
    <row r="378" spans="1:21" ht="217.9" customHeight="1" x14ac:dyDescent="0.2">
      <c r="A378" s="54"/>
      <c r="B378" s="441" t="s">
        <v>539</v>
      </c>
      <c r="C378" s="441"/>
      <c r="D378" s="441"/>
      <c r="E378" s="441"/>
      <c r="F378" s="441"/>
      <c r="G378" s="551" t="s">
        <v>1217</v>
      </c>
      <c r="H378" s="552"/>
      <c r="I378" s="552"/>
      <c r="J378" s="552"/>
      <c r="K378" s="552"/>
      <c r="L378" s="552"/>
      <c r="M378" s="552"/>
      <c r="N378" s="552"/>
      <c r="O378" s="552"/>
      <c r="P378" s="552"/>
      <c r="Q378" s="552"/>
      <c r="R378" s="553"/>
      <c r="S378" s="555" t="str">
        <f>+S376</f>
        <v>Actividades de Operación ejecutadas en la Fase de Construcción
Semana 278</v>
      </c>
      <c r="T378" s="556"/>
    </row>
    <row r="379" spans="1:21" ht="129.6" customHeight="1" x14ac:dyDescent="0.2">
      <c r="A379" s="54"/>
      <c r="B379" s="441" t="s">
        <v>540</v>
      </c>
      <c r="C379" s="441"/>
      <c r="D379" s="441"/>
      <c r="E379" s="441"/>
      <c r="F379" s="441"/>
      <c r="G379" s="551" t="s">
        <v>1218</v>
      </c>
      <c r="H379" s="552"/>
      <c r="I379" s="552"/>
      <c r="J379" s="552"/>
      <c r="K379" s="552"/>
      <c r="L379" s="552"/>
      <c r="M379" s="552"/>
      <c r="N379" s="552"/>
      <c r="O379" s="552"/>
      <c r="P379" s="552"/>
      <c r="Q379" s="552"/>
      <c r="R379" s="553"/>
      <c r="S379" s="555" t="str">
        <f>+S378</f>
        <v>Actividades de Operación ejecutadas en la Fase de Construcción
Semana 278</v>
      </c>
      <c r="T379" s="556"/>
    </row>
    <row r="380" spans="1:21" ht="133.15" customHeight="1" x14ac:dyDescent="0.2">
      <c r="A380" s="54"/>
      <c r="B380" s="441" t="s">
        <v>541</v>
      </c>
      <c r="C380" s="441"/>
      <c r="D380" s="441"/>
      <c r="E380" s="441"/>
      <c r="F380" s="441"/>
      <c r="G380" s="551" t="s">
        <v>1216</v>
      </c>
      <c r="H380" s="552"/>
      <c r="I380" s="552"/>
      <c r="J380" s="552"/>
      <c r="K380" s="552"/>
      <c r="L380" s="552"/>
      <c r="M380" s="552"/>
      <c r="N380" s="552"/>
      <c r="O380" s="552"/>
      <c r="P380" s="552"/>
      <c r="Q380" s="552"/>
      <c r="R380" s="553"/>
      <c r="S380" s="555" t="str">
        <f>+S376</f>
        <v>Actividades de Operación ejecutadas en la Fase de Construcción
Semana 278</v>
      </c>
      <c r="T380" s="556"/>
    </row>
    <row r="381" spans="1:21" ht="201" customHeight="1" x14ac:dyDescent="0.2">
      <c r="A381" s="54"/>
      <c r="B381" s="441" t="s">
        <v>542</v>
      </c>
      <c r="C381" s="441"/>
      <c r="D381" s="441"/>
      <c r="E381" s="441"/>
      <c r="F381" s="441"/>
      <c r="G381" s="595" t="s">
        <v>1219</v>
      </c>
      <c r="H381" s="596"/>
      <c r="I381" s="596"/>
      <c r="J381" s="596"/>
      <c r="K381" s="596"/>
      <c r="L381" s="596"/>
      <c r="M381" s="596"/>
      <c r="N381" s="596"/>
      <c r="O381" s="596"/>
      <c r="P381" s="596"/>
      <c r="Q381" s="596"/>
      <c r="R381" s="596"/>
      <c r="S381" s="555" t="str">
        <f>+S376</f>
        <v>Actividades de Operación ejecutadas en la Fase de Construcción
Semana 278</v>
      </c>
      <c r="T381" s="556"/>
    </row>
    <row r="382" spans="1:21" ht="403.9" customHeight="1" x14ac:dyDescent="0.2">
      <c r="B382" s="522" t="s">
        <v>305</v>
      </c>
      <c r="C382" s="523"/>
      <c r="D382" s="523"/>
      <c r="E382" s="523"/>
      <c r="F382" s="523"/>
      <c r="G382" s="592"/>
      <c r="H382" s="593"/>
      <c r="I382" s="593"/>
      <c r="J382" s="593"/>
      <c r="K382" s="593"/>
      <c r="L382" s="593"/>
      <c r="M382" s="593"/>
      <c r="N382" s="593"/>
      <c r="O382" s="593"/>
      <c r="P382" s="593"/>
      <c r="Q382" s="593"/>
      <c r="R382" s="594"/>
      <c r="S382" s="360"/>
      <c r="T382" s="362"/>
    </row>
    <row r="383" spans="1:21" ht="14.1" customHeight="1" x14ac:dyDescent="0.2">
      <c r="B383" s="68"/>
      <c r="C383" s="51"/>
      <c r="D383" s="51"/>
      <c r="E383" s="51"/>
      <c r="F383" s="51"/>
      <c r="G383" s="65"/>
      <c r="H383" s="49"/>
      <c r="I383" s="49"/>
      <c r="J383" s="49"/>
      <c r="K383" s="49"/>
      <c r="L383" s="49"/>
      <c r="M383" s="49"/>
      <c r="N383" s="49"/>
      <c r="O383" s="49"/>
      <c r="P383" s="49"/>
      <c r="Q383" s="49"/>
      <c r="R383" s="49"/>
      <c r="S383" s="51"/>
      <c r="T383" s="69"/>
    </row>
    <row r="384" spans="1:21" ht="24" customHeight="1" x14ac:dyDescent="0.2">
      <c r="B384" s="583" t="s">
        <v>104</v>
      </c>
      <c r="C384" s="584"/>
      <c r="D384" s="584"/>
      <c r="E384" s="584"/>
      <c r="F384" s="584"/>
      <c r="G384" s="584"/>
      <c r="H384" s="584"/>
      <c r="I384" s="584"/>
      <c r="J384" s="584"/>
      <c r="K384" s="584"/>
      <c r="L384" s="584"/>
      <c r="M384" s="584"/>
      <c r="N384" s="584"/>
      <c r="O384" s="584"/>
      <c r="P384" s="584"/>
      <c r="Q384" s="584"/>
      <c r="R384" s="584"/>
      <c r="S384" s="584"/>
      <c r="T384" s="585"/>
    </row>
    <row r="385" spans="2:20" ht="248.45" customHeight="1" x14ac:dyDescent="0.2">
      <c r="B385" s="597" t="s">
        <v>1354</v>
      </c>
      <c r="C385" s="597"/>
      <c r="D385" s="597"/>
      <c r="E385" s="597"/>
      <c r="F385" s="597"/>
      <c r="G385" s="597"/>
      <c r="H385" s="597"/>
      <c r="I385" s="597"/>
      <c r="J385" s="597"/>
      <c r="K385" s="597"/>
      <c r="L385" s="597"/>
      <c r="M385" s="597"/>
      <c r="N385" s="597"/>
      <c r="O385" s="597"/>
      <c r="P385" s="597"/>
      <c r="Q385" s="597"/>
      <c r="R385" s="597"/>
      <c r="S385" s="597"/>
      <c r="T385" s="597"/>
    </row>
    <row r="386" spans="2:20" ht="14.25" customHeight="1" x14ac:dyDescent="0.2">
      <c r="B386" s="586"/>
      <c r="C386" s="586"/>
      <c r="D386" s="586"/>
      <c r="E386" s="586"/>
      <c r="F386" s="586"/>
      <c r="G386" s="586"/>
      <c r="H386" s="586"/>
      <c r="I386" s="586"/>
      <c r="J386" s="586"/>
      <c r="K386" s="586"/>
      <c r="L386" s="586"/>
      <c r="M386" s="586"/>
      <c r="N386" s="586"/>
      <c r="O386" s="586"/>
      <c r="P386" s="586"/>
      <c r="Q386" s="587"/>
      <c r="R386" s="588"/>
      <c r="S386" s="586"/>
      <c r="T386" s="587"/>
    </row>
    <row r="387" spans="2:20" ht="15" customHeight="1" x14ac:dyDescent="0.2">
      <c r="B387" s="589" t="s">
        <v>105</v>
      </c>
      <c r="C387" s="590"/>
      <c r="D387" s="590"/>
      <c r="E387" s="590"/>
      <c r="F387" s="591"/>
      <c r="G387" s="589" t="s">
        <v>106</v>
      </c>
      <c r="H387" s="590"/>
      <c r="I387" s="590"/>
      <c r="J387" s="590"/>
      <c r="K387" s="590"/>
      <c r="L387" s="590"/>
      <c r="M387" s="590"/>
      <c r="N387" s="590"/>
      <c r="O387" s="590"/>
      <c r="P387" s="591"/>
      <c r="Q387" s="589" t="s">
        <v>107</v>
      </c>
      <c r="R387" s="590"/>
      <c r="S387" s="590"/>
      <c r="T387" s="591"/>
    </row>
    <row r="388" spans="2:20" ht="114.75" customHeight="1" x14ac:dyDescent="0.2">
      <c r="B388" s="577" t="s">
        <v>454</v>
      </c>
      <c r="C388" s="578"/>
      <c r="D388" s="578"/>
      <c r="E388" s="578"/>
      <c r="F388" s="579"/>
      <c r="G388" s="580" t="s">
        <v>287</v>
      </c>
      <c r="H388" s="581"/>
      <c r="I388" s="581"/>
      <c r="J388" s="581"/>
      <c r="K388" s="581"/>
      <c r="L388" s="581"/>
      <c r="M388" s="581"/>
      <c r="N388" s="581"/>
      <c r="O388" s="581"/>
      <c r="P388" s="582"/>
      <c r="Q388" s="580" t="s">
        <v>115</v>
      </c>
      <c r="R388" s="581"/>
      <c r="S388" s="581"/>
      <c r="T388" s="582"/>
    </row>
    <row r="389" spans="2:20" ht="13.9" customHeight="1" x14ac:dyDescent="0.2">
      <c r="G389" s="47"/>
      <c r="H389" s="47"/>
      <c r="I389" s="47"/>
      <c r="J389" s="47"/>
      <c r="K389" s="47"/>
      <c r="L389" s="47"/>
      <c r="M389" s="47"/>
      <c r="N389" s="47"/>
      <c r="O389" s="47"/>
      <c r="P389" s="47"/>
      <c r="Q389" s="48"/>
      <c r="R389" s="48"/>
    </row>
  </sheetData>
  <mergeCells count="1009">
    <mergeCell ref="B100:C100"/>
    <mergeCell ref="D100:J100"/>
    <mergeCell ref="K100:R100"/>
    <mergeCell ref="S100:T100"/>
    <mergeCell ref="B121:C121"/>
    <mergeCell ref="D121:J121"/>
    <mergeCell ref="K121:R121"/>
    <mergeCell ref="S121:T121"/>
    <mergeCell ref="B373:F373"/>
    <mergeCell ref="G373:R373"/>
    <mergeCell ref="S360:T373"/>
    <mergeCell ref="B102:E104"/>
    <mergeCell ref="B105:E105"/>
    <mergeCell ref="B106:E107"/>
    <mergeCell ref="G107:R107"/>
    <mergeCell ref="S107:T107"/>
    <mergeCell ref="B108:E108"/>
    <mergeCell ref="G108:R108"/>
    <mergeCell ref="S108:T108"/>
    <mergeCell ref="B109:E111"/>
    <mergeCell ref="G109:R109"/>
    <mergeCell ref="S109:T109"/>
    <mergeCell ref="B112:E112"/>
    <mergeCell ref="B372:F372"/>
    <mergeCell ref="G372:R372"/>
    <mergeCell ref="C194:T194"/>
    <mergeCell ref="F196:G196"/>
    <mergeCell ref="D187:E187"/>
    <mergeCell ref="B163:C163"/>
    <mergeCell ref="D181:E181"/>
    <mergeCell ref="D169:E169"/>
    <mergeCell ref="B178:C178"/>
    <mergeCell ref="E230:F230"/>
    <mergeCell ref="C228:D228"/>
    <mergeCell ref="G226:J226"/>
    <mergeCell ref="J191:T191"/>
    <mergeCell ref="B160:C160"/>
    <mergeCell ref="J171:T171"/>
    <mergeCell ref="F165:I165"/>
    <mergeCell ref="F160:I160"/>
    <mergeCell ref="D173:E173"/>
    <mergeCell ref="F189:I189"/>
    <mergeCell ref="B174:C174"/>
    <mergeCell ref="F163:I163"/>
    <mergeCell ref="J160:T160"/>
    <mergeCell ref="B177:C177"/>
    <mergeCell ref="B185:C185"/>
    <mergeCell ref="D188:E188"/>
    <mergeCell ref="B169:C169"/>
    <mergeCell ref="B164:C164"/>
    <mergeCell ref="D164:E164"/>
    <mergeCell ref="D160:E160"/>
    <mergeCell ref="J183:T183"/>
    <mergeCell ref="F173:I173"/>
    <mergeCell ref="D174:E174"/>
    <mergeCell ref="J175:T175"/>
    <mergeCell ref="D185:E185"/>
    <mergeCell ref="J177:T177"/>
    <mergeCell ref="D191:E191"/>
    <mergeCell ref="F175:I175"/>
    <mergeCell ref="J179:T179"/>
    <mergeCell ref="D182:E182"/>
    <mergeCell ref="D189:E189"/>
    <mergeCell ref="B188:C188"/>
    <mergeCell ref="K234:T234"/>
    <mergeCell ref="C234:D234"/>
    <mergeCell ref="E234:F234"/>
    <mergeCell ref="G234:J234"/>
    <mergeCell ref="M195:T195"/>
    <mergeCell ref="C218:D218"/>
    <mergeCell ref="E218:F218"/>
    <mergeCell ref="G212:J212"/>
    <mergeCell ref="E229:F229"/>
    <mergeCell ref="G229:J229"/>
    <mergeCell ref="C223:D223"/>
    <mergeCell ref="C211:D211"/>
    <mergeCell ref="H200:L200"/>
    <mergeCell ref="G211:J211"/>
    <mergeCell ref="C231:D231"/>
    <mergeCell ref="E231:F231"/>
    <mergeCell ref="K221:T221"/>
    <mergeCell ref="G207:J207"/>
    <mergeCell ref="E206:F206"/>
    <mergeCell ref="C210:D210"/>
    <mergeCell ref="G213:J213"/>
    <mergeCell ref="K215:T215"/>
    <mergeCell ref="E213:F213"/>
    <mergeCell ref="E210:F210"/>
    <mergeCell ref="K231:T231"/>
    <mergeCell ref="E227:F227"/>
    <mergeCell ref="K225:T225"/>
    <mergeCell ref="E209:F209"/>
    <mergeCell ref="E212:F212"/>
    <mergeCell ref="C220:D220"/>
    <mergeCell ref="K209:T209"/>
    <mergeCell ref="D131:J131"/>
    <mergeCell ref="S127:T127"/>
    <mergeCell ref="S128:T128"/>
    <mergeCell ref="G217:J217"/>
    <mergeCell ref="K217:T217"/>
    <mergeCell ref="C206:D206"/>
    <mergeCell ref="G210:J210"/>
    <mergeCell ref="K210:T210"/>
    <mergeCell ref="S118:T118"/>
    <mergeCell ref="B119:C119"/>
    <mergeCell ref="D119:J119"/>
    <mergeCell ref="K119:R119"/>
    <mergeCell ref="S119:T119"/>
    <mergeCell ref="D116:J116"/>
    <mergeCell ref="K116:R116"/>
    <mergeCell ref="B117:C117"/>
    <mergeCell ref="B120:C120"/>
    <mergeCell ref="D120:J120"/>
    <mergeCell ref="K120:R120"/>
    <mergeCell ref="D117:J117"/>
    <mergeCell ref="K117:R117"/>
    <mergeCell ref="B118:C118"/>
    <mergeCell ref="D118:J118"/>
    <mergeCell ref="B139:D139"/>
    <mergeCell ref="E141:F141"/>
    <mergeCell ref="D127:J127"/>
    <mergeCell ref="K118:R118"/>
    <mergeCell ref="S117:T117"/>
    <mergeCell ref="B134:T134"/>
    <mergeCell ref="S132:T132"/>
    <mergeCell ref="D186:E186"/>
    <mergeCell ref="J185:T185"/>
    <mergeCell ref="D98:J98"/>
    <mergeCell ref="B143:D143"/>
    <mergeCell ref="D172:E172"/>
    <mergeCell ref="S95:T95"/>
    <mergeCell ref="B95:C95"/>
    <mergeCell ref="B123:T123"/>
    <mergeCell ref="B124:T124"/>
    <mergeCell ref="J189:T189"/>
    <mergeCell ref="D190:E190"/>
    <mergeCell ref="K98:R98"/>
    <mergeCell ref="G112:R112"/>
    <mergeCell ref="B115:C115"/>
    <mergeCell ref="G102:R102"/>
    <mergeCell ref="B114:T114"/>
    <mergeCell ref="S105:T105"/>
    <mergeCell ref="S103:T103"/>
    <mergeCell ref="D95:J95"/>
    <mergeCell ref="B175:C175"/>
    <mergeCell ref="B144:D144"/>
    <mergeCell ref="B116:C116"/>
    <mergeCell ref="S115:T115"/>
    <mergeCell ref="D115:J115"/>
    <mergeCell ref="S130:T130"/>
    <mergeCell ref="D177:E177"/>
    <mergeCell ref="D130:J130"/>
    <mergeCell ref="J157:T158"/>
    <mergeCell ref="D159:E159"/>
    <mergeCell ref="K128:R128"/>
    <mergeCell ref="B127:C127"/>
    <mergeCell ref="D128:J128"/>
    <mergeCell ref="B130:C130"/>
    <mergeCell ref="B131:C131"/>
    <mergeCell ref="G219:J219"/>
    <mergeCell ref="C68:D70"/>
    <mergeCell ref="E70:H70"/>
    <mergeCell ref="I70:R70"/>
    <mergeCell ref="S70:T70"/>
    <mergeCell ref="S101:T101"/>
    <mergeCell ref="S102:T102"/>
    <mergeCell ref="B183:C183"/>
    <mergeCell ref="D183:E183"/>
    <mergeCell ref="F183:I183"/>
    <mergeCell ref="K131:R131"/>
    <mergeCell ref="B140:D140"/>
    <mergeCell ref="J80:R80"/>
    <mergeCell ref="E79:I79"/>
    <mergeCell ref="E140:F140"/>
    <mergeCell ref="B149:K149"/>
    <mergeCell ref="E145:F145"/>
    <mergeCell ref="D178:E178"/>
    <mergeCell ref="J178:T178"/>
    <mergeCell ref="B182:C182"/>
    <mergeCell ref="F182:I182"/>
    <mergeCell ref="B179:C179"/>
    <mergeCell ref="J180:T180"/>
    <mergeCell ref="F168:I168"/>
    <mergeCell ref="S68:T68"/>
    <mergeCell ref="S69:T69"/>
    <mergeCell ref="J85:R85"/>
    <mergeCell ref="B122:T122"/>
    <mergeCell ref="K115:R115"/>
    <mergeCell ref="G206:J206"/>
    <mergeCell ref="K206:T206"/>
    <mergeCell ref="B98:C98"/>
    <mergeCell ref="E224:F224"/>
    <mergeCell ref="K216:T216"/>
    <mergeCell ref="G231:J231"/>
    <mergeCell ref="B194:B215"/>
    <mergeCell ref="F185:I185"/>
    <mergeCell ref="D184:E184"/>
    <mergeCell ref="F184:I184"/>
    <mergeCell ref="F180:I180"/>
    <mergeCell ref="D179:E179"/>
    <mergeCell ref="B191:C191"/>
    <mergeCell ref="B190:C190"/>
    <mergeCell ref="C222:D222"/>
    <mergeCell ref="E208:F208"/>
    <mergeCell ref="C207:D207"/>
    <mergeCell ref="E76:I76"/>
    <mergeCell ref="S80:T80"/>
    <mergeCell ref="S84:T84"/>
    <mergeCell ref="S87:T87"/>
    <mergeCell ref="C216:D216"/>
    <mergeCell ref="E216:F216"/>
    <mergeCell ref="E89:I89"/>
    <mergeCell ref="J89:R89"/>
    <mergeCell ref="C200:D200"/>
    <mergeCell ref="K199:L199"/>
    <mergeCell ref="C195:L195"/>
    <mergeCell ref="D153:E153"/>
    <mergeCell ref="J153:K153"/>
    <mergeCell ref="J182:T182"/>
    <mergeCell ref="B186:C186"/>
    <mergeCell ref="B159:C159"/>
    <mergeCell ref="J159:T159"/>
    <mergeCell ref="E220:F220"/>
    <mergeCell ref="C205:D205"/>
    <mergeCell ref="S92:T92"/>
    <mergeCell ref="H243:I243"/>
    <mergeCell ref="E250:F250"/>
    <mergeCell ref="E254:F254"/>
    <mergeCell ref="K208:T208"/>
    <mergeCell ref="B236:T236"/>
    <mergeCell ref="C229:D229"/>
    <mergeCell ref="E211:F211"/>
    <mergeCell ref="K207:T207"/>
    <mergeCell ref="K222:T222"/>
    <mergeCell ref="E217:F217"/>
    <mergeCell ref="M238:T246"/>
    <mergeCell ref="C238:L238"/>
    <mergeCell ref="F240:G240"/>
    <mergeCell ref="K219:T219"/>
    <mergeCell ref="E221:F221"/>
    <mergeCell ref="E249:F249"/>
    <mergeCell ref="E243:F243"/>
    <mergeCell ref="J246:K246"/>
    <mergeCell ref="C219:D219"/>
    <mergeCell ref="E219:F219"/>
    <mergeCell ref="K218:T218"/>
    <mergeCell ref="G218:J218"/>
    <mergeCell ref="C226:D226"/>
    <mergeCell ref="C224:D224"/>
    <mergeCell ref="G224:J224"/>
    <mergeCell ref="G208:J208"/>
    <mergeCell ref="K228:T228"/>
    <mergeCell ref="B184:C184"/>
    <mergeCell ref="F177:I177"/>
    <mergeCell ref="K224:T224"/>
    <mergeCell ref="D180:E180"/>
    <mergeCell ref="K229:T229"/>
    <mergeCell ref="K223:T223"/>
    <mergeCell ref="E222:F222"/>
    <mergeCell ref="C227:D227"/>
    <mergeCell ref="E226:F226"/>
    <mergeCell ref="G222:J222"/>
    <mergeCell ref="C221:D221"/>
    <mergeCell ref="J197:L197"/>
    <mergeCell ref="C217:D217"/>
    <mergeCell ref="G227:J227"/>
    <mergeCell ref="K227:T227"/>
    <mergeCell ref="G225:J225"/>
    <mergeCell ref="E223:F223"/>
    <mergeCell ref="G223:J223"/>
    <mergeCell ref="G221:J221"/>
    <mergeCell ref="K214:T214"/>
    <mergeCell ref="M196:T202"/>
    <mergeCell ref="C197:E197"/>
    <mergeCell ref="G205:J205"/>
    <mergeCell ref="C209:D209"/>
    <mergeCell ref="C213:D213"/>
    <mergeCell ref="G220:J220"/>
    <mergeCell ref="K220:T220"/>
    <mergeCell ref="G216:J216"/>
    <mergeCell ref="K226:T226"/>
    <mergeCell ref="E200:F200"/>
    <mergeCell ref="C196:E196"/>
    <mergeCell ref="J196:L196"/>
    <mergeCell ref="E199:F199"/>
    <mergeCell ref="F188:I188"/>
    <mergeCell ref="K203:T204"/>
    <mergeCell ref="F174:I174"/>
    <mergeCell ref="C215:D215"/>
    <mergeCell ref="J192:T192"/>
    <mergeCell ref="F186:I186"/>
    <mergeCell ref="J186:T186"/>
    <mergeCell ref="J162:T162"/>
    <mergeCell ref="J164:T164"/>
    <mergeCell ref="D165:E165"/>
    <mergeCell ref="B162:C162"/>
    <mergeCell ref="J169:T169"/>
    <mergeCell ref="B167:C167"/>
    <mergeCell ref="F172:I172"/>
    <mergeCell ref="J190:T190"/>
    <mergeCell ref="H196:I196"/>
    <mergeCell ref="E214:F214"/>
    <mergeCell ref="B193:C193"/>
    <mergeCell ref="F191:I191"/>
    <mergeCell ref="J173:T173"/>
    <mergeCell ref="G209:J209"/>
    <mergeCell ref="C202:L202"/>
    <mergeCell ref="F164:I164"/>
    <mergeCell ref="J163:T163"/>
    <mergeCell ref="B192:C192"/>
    <mergeCell ref="F171:I171"/>
    <mergeCell ref="F169:I169"/>
    <mergeCell ref="D171:E171"/>
    <mergeCell ref="K205:T205"/>
    <mergeCell ref="F179:I179"/>
    <mergeCell ref="F190:I190"/>
    <mergeCell ref="D168:E168"/>
    <mergeCell ref="B187:C187"/>
    <mergeCell ref="D175:E175"/>
    <mergeCell ref="E87:I87"/>
    <mergeCell ref="E86:I86"/>
    <mergeCell ref="J86:R86"/>
    <mergeCell ref="K212:T212"/>
    <mergeCell ref="E81:I81"/>
    <mergeCell ref="J81:R81"/>
    <mergeCell ref="S81:T81"/>
    <mergeCell ref="S85:T85"/>
    <mergeCell ref="S82:T82"/>
    <mergeCell ref="B176:C176"/>
    <mergeCell ref="D176:E176"/>
    <mergeCell ref="F176:I176"/>
    <mergeCell ref="J176:T176"/>
    <mergeCell ref="J187:T187"/>
    <mergeCell ref="F178:I178"/>
    <mergeCell ref="J181:T181"/>
    <mergeCell ref="B170:C170"/>
    <mergeCell ref="B94:T94"/>
    <mergeCell ref="B145:D145"/>
    <mergeCell ref="B171:C171"/>
    <mergeCell ref="J174:T174"/>
    <mergeCell ref="D170:E170"/>
    <mergeCell ref="F197:G197"/>
    <mergeCell ref="B180:C180"/>
    <mergeCell ref="S91:T91"/>
    <mergeCell ref="S90:T90"/>
    <mergeCell ref="E90:I90"/>
    <mergeCell ref="B84:B91"/>
    <mergeCell ref="H199:I199"/>
    <mergeCell ref="S83:T83"/>
    <mergeCell ref="K211:T211"/>
    <mergeCell ref="J188:T188"/>
    <mergeCell ref="I65:R65"/>
    <mergeCell ref="S77:T77"/>
    <mergeCell ref="I63:R63"/>
    <mergeCell ref="I66:R66"/>
    <mergeCell ref="G215:J215"/>
    <mergeCell ref="E207:F207"/>
    <mergeCell ref="C199:D199"/>
    <mergeCell ref="C214:D214"/>
    <mergeCell ref="E205:F205"/>
    <mergeCell ref="G203:J204"/>
    <mergeCell ref="K213:T213"/>
    <mergeCell ref="B173:C173"/>
    <mergeCell ref="B142:D142"/>
    <mergeCell ref="B151:D151"/>
    <mergeCell ref="E151:F151"/>
    <mergeCell ref="B158:C158"/>
    <mergeCell ref="B152:K152"/>
    <mergeCell ref="G153:H153"/>
    <mergeCell ref="B155:K155"/>
    <mergeCell ref="D154:E154"/>
    <mergeCell ref="D158:E158"/>
    <mergeCell ref="B154:C154"/>
    <mergeCell ref="J166:T166"/>
    <mergeCell ref="J165:T165"/>
    <mergeCell ref="B156:K156"/>
    <mergeCell ref="D162:E162"/>
    <mergeCell ref="B168:C168"/>
    <mergeCell ref="J172:T172"/>
    <mergeCell ref="D167:E167"/>
    <mergeCell ref="F166:I166"/>
    <mergeCell ref="F167:I167"/>
    <mergeCell ref="G151:H151"/>
    <mergeCell ref="S38:T38"/>
    <mergeCell ref="I54:R54"/>
    <mergeCell ref="E60:H60"/>
    <mergeCell ref="I60:R60"/>
    <mergeCell ref="B57:B67"/>
    <mergeCell ref="E46:H46"/>
    <mergeCell ref="I46:R46"/>
    <mergeCell ref="S46:T46"/>
    <mergeCell ref="B46:B56"/>
    <mergeCell ref="I47:R47"/>
    <mergeCell ref="E52:H52"/>
    <mergeCell ref="I49:R49"/>
    <mergeCell ref="S49:T49"/>
    <mergeCell ref="I53:R53"/>
    <mergeCell ref="I58:R58"/>
    <mergeCell ref="E64:H64"/>
    <mergeCell ref="B43:T43"/>
    <mergeCell ref="B44:T44"/>
    <mergeCell ref="E45:H45"/>
    <mergeCell ref="S54:T54"/>
    <mergeCell ref="E67:H67"/>
    <mergeCell ref="K39:L39"/>
    <mergeCell ref="M39:R39"/>
    <mergeCell ref="E66:H66"/>
    <mergeCell ref="S57:T57"/>
    <mergeCell ref="S67:T67"/>
    <mergeCell ref="E59:H59"/>
    <mergeCell ref="E57:H57"/>
    <mergeCell ref="I61:R61"/>
    <mergeCell ref="E55:H55"/>
    <mergeCell ref="I55:R55"/>
    <mergeCell ref="E61:H61"/>
    <mergeCell ref="S79:T79"/>
    <mergeCell ref="E73:I73"/>
    <mergeCell ref="E83:I83"/>
    <mergeCell ref="J83:R83"/>
    <mergeCell ref="J79:R79"/>
    <mergeCell ref="S76:T76"/>
    <mergeCell ref="J75:R75"/>
    <mergeCell ref="B71:T71"/>
    <mergeCell ref="E85:I85"/>
    <mergeCell ref="E82:I82"/>
    <mergeCell ref="J78:R78"/>
    <mergeCell ref="S75:T75"/>
    <mergeCell ref="S65:T65"/>
    <mergeCell ref="C72:D72"/>
    <mergeCell ref="B73:B80"/>
    <mergeCell ref="S74:T74"/>
    <mergeCell ref="E74:I74"/>
    <mergeCell ref="J74:R74"/>
    <mergeCell ref="E72:I72"/>
    <mergeCell ref="J72:R72"/>
    <mergeCell ref="S72:T72"/>
    <mergeCell ref="J76:R76"/>
    <mergeCell ref="J73:R73"/>
    <mergeCell ref="E78:I78"/>
    <mergeCell ref="J77:R77"/>
    <mergeCell ref="S78:T78"/>
    <mergeCell ref="E75:I75"/>
    <mergeCell ref="E80:I80"/>
    <mergeCell ref="B68:B70"/>
    <mergeCell ref="J82:R82"/>
    <mergeCell ref="S73:T73"/>
    <mergeCell ref="I68:R68"/>
    <mergeCell ref="I50:R50"/>
    <mergeCell ref="S50:T50"/>
    <mergeCell ref="C81:D83"/>
    <mergeCell ref="C73:D80"/>
    <mergeCell ref="B40:H40"/>
    <mergeCell ref="I40:J40"/>
    <mergeCell ref="K40:L40"/>
    <mergeCell ref="M40:R40"/>
    <mergeCell ref="E84:I84"/>
    <mergeCell ref="J84:R84"/>
    <mergeCell ref="I67:R67"/>
    <mergeCell ref="E69:H69"/>
    <mergeCell ref="I69:R69"/>
    <mergeCell ref="I56:R56"/>
    <mergeCell ref="B81:B83"/>
    <mergeCell ref="S66:T66"/>
    <mergeCell ref="C45:D45"/>
    <mergeCell ref="S63:T63"/>
    <mergeCell ref="S59:T59"/>
    <mergeCell ref="S60:T60"/>
    <mergeCell ref="I62:R62"/>
    <mergeCell ref="S61:T61"/>
    <mergeCell ref="I59:R59"/>
    <mergeCell ref="E77:I77"/>
    <mergeCell ref="E68:H68"/>
    <mergeCell ref="E65:H65"/>
    <mergeCell ref="E51:H51"/>
    <mergeCell ref="S51:T51"/>
    <mergeCell ref="I48:R48"/>
    <mergeCell ref="R33:T34"/>
    <mergeCell ref="F33:I34"/>
    <mergeCell ref="B37:T37"/>
    <mergeCell ref="B35:E36"/>
    <mergeCell ref="R35:T36"/>
    <mergeCell ref="F31:I32"/>
    <mergeCell ref="B30:E30"/>
    <mergeCell ref="R31:T32"/>
    <mergeCell ref="O31:Q32"/>
    <mergeCell ref="J30:N30"/>
    <mergeCell ref="B33:E34"/>
    <mergeCell ref="J31:N32"/>
    <mergeCell ref="B31:E32"/>
    <mergeCell ref="O33:Q34"/>
    <mergeCell ref="J33:N34"/>
    <mergeCell ref="F35:I36"/>
    <mergeCell ref="S64:T64"/>
    <mergeCell ref="O35:Q36"/>
    <mergeCell ref="J35:N36"/>
    <mergeCell ref="B39:H39"/>
    <mergeCell ref="I39:J39"/>
    <mergeCell ref="B41:H41"/>
    <mergeCell ref="I41:J41"/>
    <mergeCell ref="K41:L41"/>
    <mergeCell ref="M41:R41"/>
    <mergeCell ref="I57:R57"/>
    <mergeCell ref="E63:H63"/>
    <mergeCell ref="I52:R52"/>
    <mergeCell ref="E62:H62"/>
    <mergeCell ref="E49:H49"/>
    <mergeCell ref="Q4:R4"/>
    <mergeCell ref="S4:T4"/>
    <mergeCell ref="B5:T5"/>
    <mergeCell ref="B6:T6"/>
    <mergeCell ref="B7:T7"/>
    <mergeCell ref="B8:T8"/>
    <mergeCell ref="B2:E4"/>
    <mergeCell ref="F2:P2"/>
    <mergeCell ref="Q2:R2"/>
    <mergeCell ref="S2:T2"/>
    <mergeCell ref="F3:G3"/>
    <mergeCell ref="H3:P3"/>
    <mergeCell ref="Q3:R3"/>
    <mergeCell ref="S3:T3"/>
    <mergeCell ref="F4:G4"/>
    <mergeCell ref="H4:P4"/>
    <mergeCell ref="J13:N13"/>
    <mergeCell ref="F12:I13"/>
    <mergeCell ref="B9:T9"/>
    <mergeCell ref="B10:E11"/>
    <mergeCell ref="F10:I11"/>
    <mergeCell ref="J10:N11"/>
    <mergeCell ref="O10:Q11"/>
    <mergeCell ref="R10:T11"/>
    <mergeCell ref="J16:N18"/>
    <mergeCell ref="F16:I18"/>
    <mergeCell ref="B16:E18"/>
    <mergeCell ref="B14:E15"/>
    <mergeCell ref="R16:T18"/>
    <mergeCell ref="O16:Q18"/>
    <mergeCell ref="B38:H38"/>
    <mergeCell ref="I38:J38"/>
    <mergeCell ref="K38:L38"/>
    <mergeCell ref="M38:R38"/>
    <mergeCell ref="F30:I30"/>
    <mergeCell ref="J12:N12"/>
    <mergeCell ref="O12:Q13"/>
    <mergeCell ref="R12:T13"/>
    <mergeCell ref="J19:N22"/>
    <mergeCell ref="O19:Q22"/>
    <mergeCell ref="R19:T22"/>
    <mergeCell ref="B28:E28"/>
    <mergeCell ref="F28:I28"/>
    <mergeCell ref="J28:N28"/>
    <mergeCell ref="R23:T27"/>
    <mergeCell ref="O23:Q27"/>
    <mergeCell ref="F23:I27"/>
    <mergeCell ref="J23:N23"/>
    <mergeCell ref="B19:E22"/>
    <mergeCell ref="O28:Q28"/>
    <mergeCell ref="O30:Q30"/>
    <mergeCell ref="R30:T30"/>
    <mergeCell ref="F29:I29"/>
    <mergeCell ref="B29:E29"/>
    <mergeCell ref="B12:E13"/>
    <mergeCell ref="R14:T15"/>
    <mergeCell ref="J29:N29"/>
    <mergeCell ref="R29:T29"/>
    <mergeCell ref="J14:N15"/>
    <mergeCell ref="J24:N27"/>
    <mergeCell ref="F19:I22"/>
    <mergeCell ref="B23:E27"/>
    <mergeCell ref="V294:W294"/>
    <mergeCell ref="B292:T292"/>
    <mergeCell ref="B293:F293"/>
    <mergeCell ref="G293:R293"/>
    <mergeCell ref="S293:T293"/>
    <mergeCell ref="B265:C265"/>
    <mergeCell ref="F268:I268"/>
    <mergeCell ref="B268:C268"/>
    <mergeCell ref="B266:C266"/>
    <mergeCell ref="B269:T269"/>
    <mergeCell ref="D268:E268"/>
    <mergeCell ref="J268:T268"/>
    <mergeCell ref="B258:C258"/>
    <mergeCell ref="F273:G273"/>
    <mergeCell ref="C272:L272"/>
    <mergeCell ref="M286:T286"/>
    <mergeCell ref="O29:Q29"/>
    <mergeCell ref="C289:F289"/>
    <mergeCell ref="C290:D290"/>
    <mergeCell ref="E290:F290"/>
    <mergeCell ref="D266:E266"/>
    <mergeCell ref="D264:E264"/>
    <mergeCell ref="J265:T265"/>
    <mergeCell ref="F266:I266"/>
    <mergeCell ref="J266:T266"/>
    <mergeCell ref="B264:C264"/>
    <mergeCell ref="H281:I281"/>
    <mergeCell ref="B284:T284"/>
    <mergeCell ref="J281:K281"/>
    <mergeCell ref="F274:G274"/>
    <mergeCell ref="H278:L278"/>
    <mergeCell ref="H274:I274"/>
    <mergeCell ref="O14:Q15"/>
    <mergeCell ref="F14:I15"/>
    <mergeCell ref="R28:T28"/>
    <mergeCell ref="G363:R363"/>
    <mergeCell ref="B363:F363"/>
    <mergeCell ref="B366:F366"/>
    <mergeCell ref="G366:R366"/>
    <mergeCell ref="G323:R324"/>
    <mergeCell ref="G325:R325"/>
    <mergeCell ref="G330:R331"/>
    <mergeCell ref="G332:R332"/>
    <mergeCell ref="G341:R342"/>
    <mergeCell ref="G282:J283"/>
    <mergeCell ref="K282:T283"/>
    <mergeCell ref="E283:F283"/>
    <mergeCell ref="S304:T304"/>
    <mergeCell ref="B301:F301"/>
    <mergeCell ref="S302:T303"/>
    <mergeCell ref="B298:F298"/>
    <mergeCell ref="G298:R298"/>
    <mergeCell ref="S298:T298"/>
    <mergeCell ref="B296:F296"/>
    <mergeCell ref="S297:T297"/>
    <mergeCell ref="B295:F295"/>
    <mergeCell ref="G295:R295"/>
    <mergeCell ref="G296:R296"/>
    <mergeCell ref="B291:T291"/>
    <mergeCell ref="K289:T290"/>
    <mergeCell ref="C285:T285"/>
    <mergeCell ref="C286:L286"/>
    <mergeCell ref="B285:B290"/>
    <mergeCell ref="M287:T288"/>
    <mergeCell ref="C287:E287"/>
    <mergeCell ref="G357:R358"/>
    <mergeCell ref="G359:R359"/>
    <mergeCell ref="G336:R336"/>
    <mergeCell ref="G338:R338"/>
    <mergeCell ref="G356:R356"/>
    <mergeCell ref="W306:X358"/>
    <mergeCell ref="G307:R307"/>
    <mergeCell ref="G309:R309"/>
    <mergeCell ref="G310:R310"/>
    <mergeCell ref="G311:R311"/>
    <mergeCell ref="G312:R312"/>
    <mergeCell ref="G315:R315"/>
    <mergeCell ref="G353:R353"/>
    <mergeCell ref="G340:R340"/>
    <mergeCell ref="G339:R339"/>
    <mergeCell ref="G328:R328"/>
    <mergeCell ref="G335:R335"/>
    <mergeCell ref="G347:R347"/>
    <mergeCell ref="G327:R327"/>
    <mergeCell ref="G334:R334"/>
    <mergeCell ref="G346:R346"/>
    <mergeCell ref="G313:R313"/>
    <mergeCell ref="G314:R314"/>
    <mergeCell ref="G317:R318"/>
    <mergeCell ref="G333:R333"/>
    <mergeCell ref="S295:T295"/>
    <mergeCell ref="G306:R306"/>
    <mergeCell ref="B300:F300"/>
    <mergeCell ref="S305:T305"/>
    <mergeCell ref="G297:R297"/>
    <mergeCell ref="B299:T299"/>
    <mergeCell ref="G294:R294"/>
    <mergeCell ref="S294:T294"/>
    <mergeCell ref="B306:F359"/>
    <mergeCell ref="B297:F297"/>
    <mergeCell ref="B305:F305"/>
    <mergeCell ref="G305:R305"/>
    <mergeCell ref="G308:R308"/>
    <mergeCell ref="B304:F304"/>
    <mergeCell ref="G320:R320"/>
    <mergeCell ref="G361:R361"/>
    <mergeCell ref="B361:F361"/>
    <mergeCell ref="G354:R354"/>
    <mergeCell ref="G355:R355"/>
    <mergeCell ref="G351:R351"/>
    <mergeCell ref="B294:F294"/>
    <mergeCell ref="G348:R348"/>
    <mergeCell ref="G337:R337"/>
    <mergeCell ref="G326:R326"/>
    <mergeCell ref="S301:T301"/>
    <mergeCell ref="S296:T296"/>
    <mergeCell ref="G300:R300"/>
    <mergeCell ref="B302:F303"/>
    <mergeCell ref="G301:R301"/>
    <mergeCell ref="G302:R303"/>
    <mergeCell ref="B365:F365"/>
    <mergeCell ref="G365:R365"/>
    <mergeCell ref="B369:F369"/>
    <mergeCell ref="G369:R369"/>
    <mergeCell ref="B368:F368"/>
    <mergeCell ref="B364:F364"/>
    <mergeCell ref="G364:R364"/>
    <mergeCell ref="G362:R362"/>
    <mergeCell ref="G343:R344"/>
    <mergeCell ref="G345:R345"/>
    <mergeCell ref="G304:R304"/>
    <mergeCell ref="G319:R319"/>
    <mergeCell ref="G316:R316"/>
    <mergeCell ref="G329:R329"/>
    <mergeCell ref="S306:T359"/>
    <mergeCell ref="B362:F362"/>
    <mergeCell ref="S300:T300"/>
    <mergeCell ref="B388:F388"/>
    <mergeCell ref="G388:P388"/>
    <mergeCell ref="Q388:T388"/>
    <mergeCell ref="B384:T384"/>
    <mergeCell ref="B386:Q386"/>
    <mergeCell ref="R386:T386"/>
    <mergeCell ref="B380:F380"/>
    <mergeCell ref="G380:R380"/>
    <mergeCell ref="S380:T380"/>
    <mergeCell ref="B387:F387"/>
    <mergeCell ref="G387:P387"/>
    <mergeCell ref="Q387:T387"/>
    <mergeCell ref="B382:F382"/>
    <mergeCell ref="G382:R382"/>
    <mergeCell ref="S382:T382"/>
    <mergeCell ref="G381:R381"/>
    <mergeCell ref="B385:T385"/>
    <mergeCell ref="B381:F381"/>
    <mergeCell ref="S381:T381"/>
    <mergeCell ref="M273:T279"/>
    <mergeCell ref="C273:E273"/>
    <mergeCell ref="M281:T281"/>
    <mergeCell ref="S375:T375"/>
    <mergeCell ref="G379:R379"/>
    <mergeCell ref="B371:F371"/>
    <mergeCell ref="G371:R371"/>
    <mergeCell ref="B379:F379"/>
    <mergeCell ref="S379:T379"/>
    <mergeCell ref="G376:R376"/>
    <mergeCell ref="S376:T376"/>
    <mergeCell ref="B377:F377"/>
    <mergeCell ref="B378:F378"/>
    <mergeCell ref="G370:R370"/>
    <mergeCell ref="B370:F370"/>
    <mergeCell ref="B374:T374"/>
    <mergeCell ref="B375:F375"/>
    <mergeCell ref="G360:R360"/>
    <mergeCell ref="G377:R377"/>
    <mergeCell ref="S377:T377"/>
    <mergeCell ref="B376:F376"/>
    <mergeCell ref="G378:R378"/>
    <mergeCell ref="G350:R350"/>
    <mergeCell ref="G349:R349"/>
    <mergeCell ref="G352:R352"/>
    <mergeCell ref="B360:F360"/>
    <mergeCell ref="G321:R322"/>
    <mergeCell ref="S378:T378"/>
    <mergeCell ref="G367:R367"/>
    <mergeCell ref="G368:R368"/>
    <mergeCell ref="B367:F367"/>
    <mergeCell ref="G375:R375"/>
    <mergeCell ref="C203:F203"/>
    <mergeCell ref="C281:G281"/>
    <mergeCell ref="C283:D283"/>
    <mergeCell ref="M280:T280"/>
    <mergeCell ref="H277:L277"/>
    <mergeCell ref="E277:F277"/>
    <mergeCell ref="M272:T272"/>
    <mergeCell ref="E278:F278"/>
    <mergeCell ref="F288:G288"/>
    <mergeCell ref="H288:I288"/>
    <mergeCell ref="J288:L288"/>
    <mergeCell ref="G289:J290"/>
    <mergeCell ref="F287:G287"/>
    <mergeCell ref="H287:I287"/>
    <mergeCell ref="J287:L287"/>
    <mergeCell ref="C288:E288"/>
    <mergeCell ref="J275:L275"/>
    <mergeCell ref="J273:L273"/>
    <mergeCell ref="C274:E274"/>
    <mergeCell ref="F275:G275"/>
    <mergeCell ref="C275:E275"/>
    <mergeCell ref="H275:I275"/>
    <mergeCell ref="C277:D277"/>
    <mergeCell ref="C282:F282"/>
    <mergeCell ref="C280:G280"/>
    <mergeCell ref="J280:K280"/>
    <mergeCell ref="H273:I273"/>
    <mergeCell ref="B270:T270"/>
    <mergeCell ref="H280:I280"/>
    <mergeCell ref="C278:D278"/>
    <mergeCell ref="J274:L274"/>
    <mergeCell ref="C271:T271"/>
    <mergeCell ref="J193:T193"/>
    <mergeCell ref="L261:T261"/>
    <mergeCell ref="F265:I265"/>
    <mergeCell ref="D257:E257"/>
    <mergeCell ref="L254:T260"/>
    <mergeCell ref="G261:H261"/>
    <mergeCell ref="C204:D204"/>
    <mergeCell ref="B157:E157"/>
    <mergeCell ref="E139:F139"/>
    <mergeCell ref="B138:D138"/>
    <mergeCell ref="B136:K136"/>
    <mergeCell ref="E138:F138"/>
    <mergeCell ref="C279:L279"/>
    <mergeCell ref="J248:L249"/>
    <mergeCell ref="C249:D249"/>
    <mergeCell ref="B271:B283"/>
    <mergeCell ref="J267:T267"/>
    <mergeCell ref="D267:E267"/>
    <mergeCell ref="M248:T249"/>
    <mergeCell ref="G248:I249"/>
    <mergeCell ref="J250:L250"/>
    <mergeCell ref="B255:D255"/>
    <mergeCell ref="D258:E258"/>
    <mergeCell ref="B259:K259"/>
    <mergeCell ref="G258:K258"/>
    <mergeCell ref="L253:T253"/>
    <mergeCell ref="G254:H254"/>
    <mergeCell ref="B254:D254"/>
    <mergeCell ref="F170:I170"/>
    <mergeCell ref="J170:T170"/>
    <mergeCell ref="B172:C172"/>
    <mergeCell ref="C208:D208"/>
    <mergeCell ref="E150:F150"/>
    <mergeCell ref="E215:F215"/>
    <mergeCell ref="D193:E193"/>
    <mergeCell ref="F181:I181"/>
    <mergeCell ref="C212:D212"/>
    <mergeCell ref="G214:J214"/>
    <mergeCell ref="L149:T156"/>
    <mergeCell ref="D192:E192"/>
    <mergeCell ref="F192:I192"/>
    <mergeCell ref="C230:D230"/>
    <mergeCell ref="C93:D93"/>
    <mergeCell ref="B99:C99"/>
    <mergeCell ref="D99:J99"/>
    <mergeCell ref="K99:R99"/>
    <mergeCell ref="S99:T99"/>
    <mergeCell ref="B101:E101"/>
    <mergeCell ref="K95:R95"/>
    <mergeCell ref="S98:T98"/>
    <mergeCell ref="J167:T167"/>
    <mergeCell ref="B141:D141"/>
    <mergeCell ref="I150:K150"/>
    <mergeCell ref="B165:C165"/>
    <mergeCell ref="B166:C166"/>
    <mergeCell ref="D166:E166"/>
    <mergeCell ref="G154:K154"/>
    <mergeCell ref="D163:E163"/>
    <mergeCell ref="B96:C96"/>
    <mergeCell ref="E225:F225"/>
    <mergeCell ref="S129:T129"/>
    <mergeCell ref="J168:T168"/>
    <mergeCell ref="L135:T146"/>
    <mergeCell ref="F193:I193"/>
    <mergeCell ref="B262:F262"/>
    <mergeCell ref="J184:T184"/>
    <mergeCell ref="B189:C189"/>
    <mergeCell ref="B181:C181"/>
    <mergeCell ref="E204:F204"/>
    <mergeCell ref="F187:I187"/>
    <mergeCell ref="I261:J261"/>
    <mergeCell ref="J88:R88"/>
    <mergeCell ref="C84:D91"/>
    <mergeCell ref="S88:T88"/>
    <mergeCell ref="S86:T86"/>
    <mergeCell ref="J87:R87"/>
    <mergeCell ref="J91:R91"/>
    <mergeCell ref="J90:R90"/>
    <mergeCell ref="E91:I91"/>
    <mergeCell ref="S131:T131"/>
    <mergeCell ref="F162:I162"/>
    <mergeCell ref="D129:J129"/>
    <mergeCell ref="G150:H150"/>
    <mergeCell ref="D161:E161"/>
    <mergeCell ref="K127:R127"/>
    <mergeCell ref="K129:R129"/>
    <mergeCell ref="K130:R130"/>
    <mergeCell ref="B128:C128"/>
    <mergeCell ref="J92:R92"/>
    <mergeCell ref="J93:R93"/>
    <mergeCell ref="S93:T93"/>
    <mergeCell ref="S112:T112"/>
    <mergeCell ref="D96:J96"/>
    <mergeCell ref="S104:T104"/>
    <mergeCell ref="B153:C153"/>
    <mergeCell ref="B148:T148"/>
    <mergeCell ref="I64:R64"/>
    <mergeCell ref="B147:T147"/>
    <mergeCell ref="F159:I159"/>
    <mergeCell ref="I151:K151"/>
    <mergeCell ref="B132:C132"/>
    <mergeCell ref="D132:J132"/>
    <mergeCell ref="S62:T62"/>
    <mergeCell ref="B261:F261"/>
    <mergeCell ref="B256:K256"/>
    <mergeCell ref="J263:T264"/>
    <mergeCell ref="B263:E263"/>
    <mergeCell ref="B267:C267"/>
    <mergeCell ref="J240:L240"/>
    <mergeCell ref="B252:T252"/>
    <mergeCell ref="M250:T250"/>
    <mergeCell ref="G255:H255"/>
    <mergeCell ref="E255:F255"/>
    <mergeCell ref="B237:B250"/>
    <mergeCell ref="G250:I250"/>
    <mergeCell ref="J239:L239"/>
    <mergeCell ref="H242:I242"/>
    <mergeCell ref="C245:L245"/>
    <mergeCell ref="G246:H246"/>
    <mergeCell ref="E242:F242"/>
    <mergeCell ref="H239:I239"/>
    <mergeCell ref="C243:D243"/>
    <mergeCell ref="C246:E246"/>
    <mergeCell ref="F263:I264"/>
    <mergeCell ref="D265:E265"/>
    <mergeCell ref="G257:K257"/>
    <mergeCell ref="G262:H262"/>
    <mergeCell ref="I262:J262"/>
    <mergeCell ref="S106:T106"/>
    <mergeCell ref="C247:T247"/>
    <mergeCell ref="I254:K254"/>
    <mergeCell ref="B253:K253"/>
    <mergeCell ref="F239:G239"/>
    <mergeCell ref="C239:E239"/>
    <mergeCell ref="K232:T232"/>
    <mergeCell ref="S45:T45"/>
    <mergeCell ref="E56:H56"/>
    <mergeCell ref="S55:T55"/>
    <mergeCell ref="E48:H48"/>
    <mergeCell ref="I45:R45"/>
    <mergeCell ref="E53:H53"/>
    <mergeCell ref="I51:R51"/>
    <mergeCell ref="S47:T47"/>
    <mergeCell ref="S56:T56"/>
    <mergeCell ref="C46:D56"/>
    <mergeCell ref="E54:H54"/>
    <mergeCell ref="S48:T48"/>
    <mergeCell ref="S52:T52"/>
    <mergeCell ref="C92:D92"/>
    <mergeCell ref="S53:T53"/>
    <mergeCell ref="E92:I92"/>
    <mergeCell ref="E88:I88"/>
    <mergeCell ref="S89:T89"/>
    <mergeCell ref="E47:H47"/>
    <mergeCell ref="E50:H50"/>
    <mergeCell ref="C57:D67"/>
    <mergeCell ref="E58:H58"/>
    <mergeCell ref="K230:T230"/>
    <mergeCell ref="E228:F228"/>
    <mergeCell ref="G228:J228"/>
    <mergeCell ref="B129:C129"/>
    <mergeCell ref="B137:D137"/>
    <mergeCell ref="E137:F137"/>
    <mergeCell ref="S110:T110"/>
    <mergeCell ref="S111:T111"/>
    <mergeCell ref="L262:T262"/>
    <mergeCell ref="K243:L243"/>
    <mergeCell ref="H240:I240"/>
    <mergeCell ref="H197:I197"/>
    <mergeCell ref="S58:T58"/>
    <mergeCell ref="G106:R106"/>
    <mergeCell ref="B150:D150"/>
    <mergeCell ref="F161:I161"/>
    <mergeCell ref="J161:T161"/>
    <mergeCell ref="F157:I158"/>
    <mergeCell ref="S96:T96"/>
    <mergeCell ref="B97:C97"/>
    <mergeCell ref="D97:J97"/>
    <mergeCell ref="K97:R97"/>
    <mergeCell ref="S97:T97"/>
    <mergeCell ref="B125:T125"/>
    <mergeCell ref="S116:T116"/>
    <mergeCell ref="S120:T120"/>
    <mergeCell ref="B161:C161"/>
    <mergeCell ref="E142:F144"/>
    <mergeCell ref="K142:K144"/>
    <mergeCell ref="E93:I93"/>
    <mergeCell ref="K96:R96"/>
    <mergeCell ref="G101:R101"/>
    <mergeCell ref="C240:E240"/>
    <mergeCell ref="B133:T133"/>
    <mergeCell ref="B126:T126"/>
    <mergeCell ref="K132:R132"/>
    <mergeCell ref="C248:F248"/>
    <mergeCell ref="B251:T251"/>
    <mergeCell ref="C235:D235"/>
    <mergeCell ref="E235:F235"/>
    <mergeCell ref="C225:D225"/>
    <mergeCell ref="G104:R104"/>
    <mergeCell ref="G105:R105"/>
    <mergeCell ref="G103:R103"/>
    <mergeCell ref="F267:I267"/>
    <mergeCell ref="B257:C257"/>
    <mergeCell ref="B260:K260"/>
    <mergeCell ref="K242:L242"/>
    <mergeCell ref="I255:K255"/>
    <mergeCell ref="C232:D232"/>
    <mergeCell ref="C237:T237"/>
    <mergeCell ref="C250:D250"/>
    <mergeCell ref="E233:F233"/>
    <mergeCell ref="G233:J233"/>
    <mergeCell ref="K233:T233"/>
    <mergeCell ref="C242:D242"/>
    <mergeCell ref="G110:R110"/>
    <mergeCell ref="G111:R111"/>
    <mergeCell ref="E232:F232"/>
    <mergeCell ref="G232:J232"/>
    <mergeCell ref="C233:D233"/>
    <mergeCell ref="G235:J235"/>
    <mergeCell ref="K235:T235"/>
    <mergeCell ref="G230:J230"/>
  </mergeCells>
  <phoneticPr fontId="26" type="noConversion"/>
  <pageMargins left="0.70866141732283472" right="0.70866141732283472" top="0.74803149606299213" bottom="0.74803149606299213" header="0.31496062992125984" footer="0.31496062992125984"/>
  <pageSetup scale="3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22"/>
  <sheetViews>
    <sheetView view="pageBreakPreview" topLeftCell="A3" zoomScale="85" zoomScaleNormal="100" zoomScaleSheetLayoutView="85" zoomScalePageLayoutView="110" workbookViewId="0">
      <selection activeCell="A6" sqref="A6:F19"/>
    </sheetView>
  </sheetViews>
  <sheetFormatPr baseColWidth="10" defaultColWidth="11.42578125" defaultRowHeight="15" x14ac:dyDescent="0.25"/>
  <cols>
    <col min="1" max="1" width="4.7109375" style="130" customWidth="1"/>
    <col min="2" max="2" width="8.28515625" style="130" customWidth="1"/>
    <col min="3" max="3" width="8" style="130" customWidth="1"/>
    <col min="4" max="4" width="11.42578125" style="130"/>
    <col min="5" max="5" width="11.85546875" style="130" customWidth="1"/>
    <col min="6" max="6" width="31" style="130" customWidth="1"/>
    <col min="7" max="7" width="8.5703125" style="130" customWidth="1"/>
    <col min="8" max="8" width="22.42578125" style="130" customWidth="1"/>
    <col min="9" max="9" width="13" style="130" customWidth="1"/>
    <col min="10" max="10" width="34.5703125" style="130" customWidth="1"/>
    <col min="11" max="11" width="0.28515625" style="130" customWidth="1"/>
    <col min="12" max="12" width="4.85546875" style="130" hidden="1" customWidth="1"/>
    <col min="13" max="16384" width="11.42578125" style="130"/>
  </cols>
  <sheetData>
    <row r="1" spans="1:11" ht="27.75" customHeight="1" x14ac:dyDescent="0.25">
      <c r="A1" s="939" t="s">
        <v>251</v>
      </c>
      <c r="B1" s="866"/>
      <c r="C1" s="866"/>
      <c r="D1" s="866"/>
      <c r="E1" s="866"/>
      <c r="F1" s="866"/>
      <c r="G1" s="866"/>
      <c r="H1" s="866"/>
      <c r="I1" s="866"/>
      <c r="J1" s="866"/>
      <c r="K1" s="912"/>
    </row>
    <row r="2" spans="1:11" ht="11.25" customHeight="1" x14ac:dyDescent="0.25">
      <c r="A2" s="940"/>
      <c r="B2" s="867"/>
      <c r="C2" s="867"/>
      <c r="D2" s="867"/>
      <c r="E2" s="867"/>
      <c r="F2" s="867"/>
      <c r="G2" s="867"/>
      <c r="H2" s="867"/>
      <c r="I2" s="867"/>
      <c r="J2" s="867"/>
      <c r="K2" s="914"/>
    </row>
    <row r="3" spans="1:11" ht="24.95" customHeight="1" x14ac:dyDescent="0.25">
      <c r="A3" s="917" t="s">
        <v>289</v>
      </c>
      <c r="B3" s="915"/>
      <c r="C3" s="915"/>
      <c r="D3" s="916"/>
      <c r="E3" s="311">
        <v>44230</v>
      </c>
      <c r="F3" s="917" t="s">
        <v>290</v>
      </c>
      <c r="G3" s="915"/>
      <c r="H3" s="916"/>
      <c r="I3" s="918">
        <v>44236</v>
      </c>
      <c r="J3" s="915"/>
      <c r="K3" s="916"/>
    </row>
    <row r="4" spans="1:11" ht="24.95" customHeight="1" x14ac:dyDescent="0.25">
      <c r="A4" s="1049" t="s">
        <v>250</v>
      </c>
      <c r="B4" s="1050"/>
      <c r="C4" s="1050"/>
      <c r="D4" s="1050"/>
      <c r="E4" s="1050"/>
      <c r="F4" s="1050"/>
      <c r="G4" s="1051"/>
      <c r="H4" s="312" t="s">
        <v>489</v>
      </c>
      <c r="I4" s="312" t="s">
        <v>2</v>
      </c>
      <c r="J4" s="1055" t="s">
        <v>0</v>
      </c>
      <c r="K4" s="1056"/>
    </row>
    <row r="5" spans="1:11" ht="24.95" customHeight="1" x14ac:dyDescent="0.25">
      <c r="A5" s="1052"/>
      <c r="B5" s="1053"/>
      <c r="C5" s="1053"/>
      <c r="D5" s="1053"/>
      <c r="E5" s="1053"/>
      <c r="F5" s="1053"/>
      <c r="G5" s="1054"/>
      <c r="H5" s="313" t="s">
        <v>490</v>
      </c>
      <c r="I5" s="312">
        <v>2</v>
      </c>
      <c r="J5" s="1055" t="s">
        <v>291</v>
      </c>
      <c r="K5" s="1056"/>
    </row>
    <row r="6" spans="1:11" x14ac:dyDescent="0.25">
      <c r="A6" s="1057" t="s">
        <v>452</v>
      </c>
      <c r="B6" s="1058"/>
      <c r="C6" s="1058"/>
      <c r="D6" s="1058"/>
      <c r="E6" s="1058"/>
      <c r="F6" s="1059"/>
      <c r="G6" s="1057" t="s">
        <v>1062</v>
      </c>
      <c r="H6" s="1058"/>
      <c r="I6" s="1058"/>
      <c r="J6" s="1058"/>
      <c r="K6" s="1059"/>
    </row>
    <row r="7" spans="1:11" x14ac:dyDescent="0.25">
      <c r="A7" s="1057"/>
      <c r="B7" s="1058"/>
      <c r="C7" s="1058"/>
      <c r="D7" s="1058"/>
      <c r="E7" s="1058"/>
      <c r="F7" s="1059"/>
      <c r="G7" s="1057"/>
      <c r="H7" s="1058"/>
      <c r="I7" s="1058"/>
      <c r="J7" s="1058"/>
      <c r="K7" s="1059"/>
    </row>
    <row r="8" spans="1:11" x14ac:dyDescent="0.25">
      <c r="A8" s="1057"/>
      <c r="B8" s="1058"/>
      <c r="C8" s="1058"/>
      <c r="D8" s="1058"/>
      <c r="E8" s="1058"/>
      <c r="F8" s="1059"/>
      <c r="G8" s="1057"/>
      <c r="H8" s="1058"/>
      <c r="I8" s="1058"/>
      <c r="J8" s="1058"/>
      <c r="K8" s="1059"/>
    </row>
    <row r="9" spans="1:11" x14ac:dyDescent="0.25">
      <c r="A9" s="1057"/>
      <c r="B9" s="1058"/>
      <c r="C9" s="1058"/>
      <c r="D9" s="1058"/>
      <c r="E9" s="1058"/>
      <c r="F9" s="1059"/>
      <c r="G9" s="1057"/>
      <c r="H9" s="1058"/>
      <c r="I9" s="1058"/>
      <c r="J9" s="1058"/>
      <c r="K9" s="1059"/>
    </row>
    <row r="10" spans="1:11" x14ac:dyDescent="0.25">
      <c r="A10" s="1057"/>
      <c r="B10" s="1058"/>
      <c r="C10" s="1058"/>
      <c r="D10" s="1058"/>
      <c r="E10" s="1058"/>
      <c r="F10" s="1059"/>
      <c r="G10" s="1057"/>
      <c r="H10" s="1058"/>
      <c r="I10" s="1058"/>
      <c r="J10" s="1058"/>
      <c r="K10" s="1059"/>
    </row>
    <row r="11" spans="1:11" x14ac:dyDescent="0.25">
      <c r="A11" s="1057"/>
      <c r="B11" s="1058"/>
      <c r="C11" s="1058"/>
      <c r="D11" s="1058"/>
      <c r="E11" s="1058"/>
      <c r="F11" s="1059"/>
      <c r="G11" s="1057"/>
      <c r="H11" s="1058"/>
      <c r="I11" s="1058"/>
      <c r="J11" s="1058"/>
      <c r="K11" s="1059"/>
    </row>
    <row r="12" spans="1:11" x14ac:dyDescent="0.25">
      <c r="A12" s="1057"/>
      <c r="B12" s="1058"/>
      <c r="C12" s="1058"/>
      <c r="D12" s="1058"/>
      <c r="E12" s="1058"/>
      <c r="F12" s="1059"/>
      <c r="G12" s="1057"/>
      <c r="H12" s="1058"/>
      <c r="I12" s="1058"/>
      <c r="J12" s="1058"/>
      <c r="K12" s="1059"/>
    </row>
    <row r="13" spans="1:11" x14ac:dyDescent="0.25">
      <c r="A13" s="1057"/>
      <c r="B13" s="1058"/>
      <c r="C13" s="1058"/>
      <c r="D13" s="1058"/>
      <c r="E13" s="1058"/>
      <c r="F13" s="1059"/>
      <c r="G13" s="1057"/>
      <c r="H13" s="1058"/>
      <c r="I13" s="1058"/>
      <c r="J13" s="1058"/>
      <c r="K13" s="1059"/>
    </row>
    <row r="14" spans="1:11" x14ac:dyDescent="0.25">
      <c r="A14" s="1057"/>
      <c r="B14" s="1058"/>
      <c r="C14" s="1058"/>
      <c r="D14" s="1058"/>
      <c r="E14" s="1058"/>
      <c r="F14" s="1059"/>
      <c r="G14" s="1057"/>
      <c r="H14" s="1058"/>
      <c r="I14" s="1058"/>
      <c r="J14" s="1058"/>
      <c r="K14" s="1059"/>
    </row>
    <row r="15" spans="1:11" x14ac:dyDescent="0.25">
      <c r="A15" s="1057"/>
      <c r="B15" s="1058"/>
      <c r="C15" s="1058"/>
      <c r="D15" s="1058"/>
      <c r="E15" s="1058"/>
      <c r="F15" s="1059"/>
      <c r="G15" s="1057"/>
      <c r="H15" s="1058"/>
      <c r="I15" s="1058"/>
      <c r="J15" s="1058"/>
      <c r="K15" s="1059"/>
    </row>
    <row r="16" spans="1:11" x14ac:dyDescent="0.25">
      <c r="A16" s="1057"/>
      <c r="B16" s="1058"/>
      <c r="C16" s="1058"/>
      <c r="D16" s="1058"/>
      <c r="E16" s="1058"/>
      <c r="F16" s="1059"/>
      <c r="G16" s="1057"/>
      <c r="H16" s="1058"/>
      <c r="I16" s="1058"/>
      <c r="J16" s="1058"/>
      <c r="K16" s="1059"/>
    </row>
    <row r="17" spans="1:11" x14ac:dyDescent="0.25">
      <c r="A17" s="1057"/>
      <c r="B17" s="1058"/>
      <c r="C17" s="1058"/>
      <c r="D17" s="1058"/>
      <c r="E17" s="1058"/>
      <c r="F17" s="1059"/>
      <c r="G17" s="1057"/>
      <c r="H17" s="1058"/>
      <c r="I17" s="1058"/>
      <c r="J17" s="1058"/>
      <c r="K17" s="1059"/>
    </row>
    <row r="18" spans="1:11" x14ac:dyDescent="0.25">
      <c r="A18" s="1057"/>
      <c r="B18" s="1058"/>
      <c r="C18" s="1058"/>
      <c r="D18" s="1058"/>
      <c r="E18" s="1058"/>
      <c r="F18" s="1059"/>
      <c r="G18" s="1057"/>
      <c r="H18" s="1058"/>
      <c r="I18" s="1058"/>
      <c r="J18" s="1058"/>
      <c r="K18" s="1059"/>
    </row>
    <row r="19" spans="1:11" ht="15.75" thickBot="1" x14ac:dyDescent="0.3">
      <c r="A19" s="1057"/>
      <c r="B19" s="1058"/>
      <c r="C19" s="1058"/>
      <c r="D19" s="1058"/>
      <c r="E19" s="1058"/>
      <c r="F19" s="1059"/>
      <c r="G19" s="1057"/>
      <c r="H19" s="1058"/>
      <c r="I19" s="1058"/>
      <c r="J19" s="1058"/>
      <c r="K19" s="1059"/>
    </row>
    <row r="20" spans="1:11" x14ac:dyDescent="0.25">
      <c r="A20" s="949" t="s">
        <v>1355</v>
      </c>
      <c r="B20" s="1060"/>
      <c r="C20" s="1060"/>
      <c r="D20" s="1060"/>
      <c r="E20" s="1060"/>
      <c r="F20" s="1061"/>
      <c r="G20" s="949" t="s">
        <v>1356</v>
      </c>
      <c r="H20" s="1060"/>
      <c r="I20" s="1060"/>
      <c r="J20" s="1060"/>
      <c r="K20" s="1061"/>
    </row>
    <row r="21" spans="1:11" ht="89.25" customHeight="1" thickBot="1" x14ac:dyDescent="0.3">
      <c r="A21" s="950"/>
      <c r="B21" s="1062"/>
      <c r="C21" s="1062"/>
      <c r="D21" s="1062"/>
      <c r="E21" s="1062"/>
      <c r="F21" s="1063"/>
      <c r="G21" s="950"/>
      <c r="H21" s="1062"/>
      <c r="I21" s="1062"/>
      <c r="J21" s="1062"/>
      <c r="K21" s="1063"/>
    </row>
    <row r="22" spans="1:11" x14ac:dyDescent="0.25">
      <c r="A22" s="1064" t="s">
        <v>1061</v>
      </c>
      <c r="B22" s="1065"/>
      <c r="C22" s="1065"/>
      <c r="D22" s="1065"/>
      <c r="E22" s="1065"/>
      <c r="F22" s="1066"/>
      <c r="G22" s="1064" t="s">
        <v>1062</v>
      </c>
      <c r="H22" s="1065"/>
      <c r="I22" s="1065"/>
      <c r="J22" s="1065"/>
      <c r="K22" s="1066"/>
    </row>
    <row r="23" spans="1:11" x14ac:dyDescent="0.25">
      <c r="A23" s="1057"/>
      <c r="B23" s="1058"/>
      <c r="C23" s="1058"/>
      <c r="D23" s="1058"/>
      <c r="E23" s="1058"/>
      <c r="F23" s="1059"/>
      <c r="G23" s="1057"/>
      <c r="H23" s="1058"/>
      <c r="I23" s="1058"/>
      <c r="J23" s="1058"/>
      <c r="K23" s="1059"/>
    </row>
    <row r="24" spans="1:11" x14ac:dyDescent="0.25">
      <c r="A24" s="1057"/>
      <c r="B24" s="1058"/>
      <c r="C24" s="1058"/>
      <c r="D24" s="1058"/>
      <c r="E24" s="1058"/>
      <c r="F24" s="1059"/>
      <c r="G24" s="1057"/>
      <c r="H24" s="1058"/>
      <c r="I24" s="1058"/>
      <c r="J24" s="1058"/>
      <c r="K24" s="1059"/>
    </row>
    <row r="25" spans="1:11" x14ac:dyDescent="0.25">
      <c r="A25" s="1057"/>
      <c r="B25" s="1058"/>
      <c r="C25" s="1058"/>
      <c r="D25" s="1058"/>
      <c r="E25" s="1058"/>
      <c r="F25" s="1059"/>
      <c r="G25" s="1057"/>
      <c r="H25" s="1058"/>
      <c r="I25" s="1058"/>
      <c r="J25" s="1058"/>
      <c r="K25" s="1059"/>
    </row>
    <row r="26" spans="1:11" x14ac:dyDescent="0.25">
      <c r="A26" s="1057"/>
      <c r="B26" s="1058"/>
      <c r="C26" s="1058"/>
      <c r="D26" s="1058"/>
      <c r="E26" s="1058"/>
      <c r="F26" s="1059"/>
      <c r="G26" s="1057"/>
      <c r="H26" s="1058"/>
      <c r="I26" s="1058"/>
      <c r="J26" s="1058"/>
      <c r="K26" s="1059"/>
    </row>
    <row r="27" spans="1:11" x14ac:dyDescent="0.25">
      <c r="A27" s="1057"/>
      <c r="B27" s="1058"/>
      <c r="C27" s="1058"/>
      <c r="D27" s="1058"/>
      <c r="E27" s="1058"/>
      <c r="F27" s="1059"/>
      <c r="G27" s="1057"/>
      <c r="H27" s="1058"/>
      <c r="I27" s="1058"/>
      <c r="J27" s="1058"/>
      <c r="K27" s="1059"/>
    </row>
    <row r="28" spans="1:11" x14ac:dyDescent="0.25">
      <c r="A28" s="1057"/>
      <c r="B28" s="1058"/>
      <c r="C28" s="1058"/>
      <c r="D28" s="1058"/>
      <c r="E28" s="1058"/>
      <c r="F28" s="1059"/>
      <c r="G28" s="1057"/>
      <c r="H28" s="1058"/>
      <c r="I28" s="1058"/>
      <c r="J28" s="1058"/>
      <c r="K28" s="1059"/>
    </row>
    <row r="29" spans="1:11" x14ac:dyDescent="0.25">
      <c r="A29" s="1057"/>
      <c r="B29" s="1058"/>
      <c r="C29" s="1058"/>
      <c r="D29" s="1058"/>
      <c r="E29" s="1058"/>
      <c r="F29" s="1059"/>
      <c r="G29" s="1057"/>
      <c r="H29" s="1058"/>
      <c r="I29" s="1058"/>
      <c r="J29" s="1058"/>
      <c r="K29" s="1059"/>
    </row>
    <row r="30" spans="1:11" x14ac:dyDescent="0.25">
      <c r="A30" s="1057"/>
      <c r="B30" s="1058"/>
      <c r="C30" s="1058"/>
      <c r="D30" s="1058"/>
      <c r="E30" s="1058"/>
      <c r="F30" s="1059"/>
      <c r="G30" s="1057"/>
      <c r="H30" s="1058"/>
      <c r="I30" s="1058"/>
      <c r="J30" s="1058"/>
      <c r="K30" s="1059"/>
    </row>
    <row r="31" spans="1:11" x14ac:dyDescent="0.25">
      <c r="A31" s="1057"/>
      <c r="B31" s="1058"/>
      <c r="C31" s="1058"/>
      <c r="D31" s="1058"/>
      <c r="E31" s="1058"/>
      <c r="F31" s="1059"/>
      <c r="G31" s="1057"/>
      <c r="H31" s="1058"/>
      <c r="I31" s="1058"/>
      <c r="J31" s="1058"/>
      <c r="K31" s="1059"/>
    </row>
    <row r="32" spans="1:11" x14ac:dyDescent="0.25">
      <c r="A32" s="1057"/>
      <c r="B32" s="1058"/>
      <c r="C32" s="1058"/>
      <c r="D32" s="1058"/>
      <c r="E32" s="1058"/>
      <c r="F32" s="1059"/>
      <c r="G32" s="1057"/>
      <c r="H32" s="1058"/>
      <c r="I32" s="1058"/>
      <c r="J32" s="1058"/>
      <c r="K32" s="1059"/>
    </row>
    <row r="33" spans="1:11" x14ac:dyDescent="0.25">
      <c r="A33" s="1057"/>
      <c r="B33" s="1058"/>
      <c r="C33" s="1058"/>
      <c r="D33" s="1058"/>
      <c r="E33" s="1058"/>
      <c r="F33" s="1059"/>
      <c r="G33" s="1057"/>
      <c r="H33" s="1058"/>
      <c r="I33" s="1058"/>
      <c r="J33" s="1058"/>
      <c r="K33" s="1059"/>
    </row>
    <row r="34" spans="1:11" x14ac:dyDescent="0.25">
      <c r="A34" s="1057"/>
      <c r="B34" s="1058"/>
      <c r="C34" s="1058"/>
      <c r="D34" s="1058"/>
      <c r="E34" s="1058"/>
      <c r="F34" s="1059"/>
      <c r="G34" s="1057"/>
      <c r="H34" s="1058"/>
      <c r="I34" s="1058"/>
      <c r="J34" s="1058"/>
      <c r="K34" s="1059"/>
    </row>
    <row r="35" spans="1:11" ht="15.75" thickBot="1" x14ac:dyDescent="0.3">
      <c r="A35" s="1067"/>
      <c r="B35" s="1068"/>
      <c r="C35" s="1068"/>
      <c r="D35" s="1068"/>
      <c r="E35" s="1068"/>
      <c r="F35" s="1069"/>
      <c r="G35" s="1067"/>
      <c r="H35" s="1068"/>
      <c r="I35" s="1068"/>
      <c r="J35" s="1068"/>
      <c r="K35" s="1069"/>
    </row>
    <row r="36" spans="1:11" ht="112.5" customHeight="1" thickBot="1" x14ac:dyDescent="0.3">
      <c r="A36" s="1070" t="s">
        <v>1357</v>
      </c>
      <c r="B36" s="1071"/>
      <c r="C36" s="1071"/>
      <c r="D36" s="1071"/>
      <c r="E36" s="1071"/>
      <c r="F36" s="1072"/>
      <c r="G36" s="1073" t="s">
        <v>1358</v>
      </c>
      <c r="H36" s="1074"/>
      <c r="I36" s="1074"/>
      <c r="J36" s="1074"/>
      <c r="K36" s="1075"/>
    </row>
    <row r="37" spans="1:11" x14ac:dyDescent="0.25">
      <c r="A37" s="1057" t="s">
        <v>452</v>
      </c>
      <c r="B37" s="1058"/>
      <c r="C37" s="1058"/>
      <c r="D37" s="1058"/>
      <c r="E37" s="1058"/>
      <c r="F37" s="1059"/>
      <c r="G37" s="1057" t="s">
        <v>453</v>
      </c>
      <c r="H37" s="1058"/>
      <c r="I37" s="1058"/>
      <c r="J37" s="1058"/>
      <c r="K37" s="1059"/>
    </row>
    <row r="38" spans="1:11" x14ac:dyDescent="0.25">
      <c r="A38" s="1057"/>
      <c r="B38" s="1058"/>
      <c r="C38" s="1058"/>
      <c r="D38" s="1058"/>
      <c r="E38" s="1058"/>
      <c r="F38" s="1059"/>
      <c r="G38" s="1057"/>
      <c r="H38" s="1058"/>
      <c r="I38" s="1058"/>
      <c r="J38" s="1058"/>
      <c r="K38" s="1059"/>
    </row>
    <row r="39" spans="1:11" x14ac:dyDescent="0.25">
      <c r="A39" s="1057"/>
      <c r="B39" s="1058"/>
      <c r="C39" s="1058"/>
      <c r="D39" s="1058"/>
      <c r="E39" s="1058"/>
      <c r="F39" s="1059"/>
      <c r="G39" s="1057"/>
      <c r="H39" s="1058"/>
      <c r="I39" s="1058"/>
      <c r="J39" s="1058"/>
      <c r="K39" s="1059"/>
    </row>
    <row r="40" spans="1:11" x14ac:dyDescent="0.25">
      <c r="A40" s="1057"/>
      <c r="B40" s="1058"/>
      <c r="C40" s="1058"/>
      <c r="D40" s="1058"/>
      <c r="E40" s="1058"/>
      <c r="F40" s="1059"/>
      <c r="G40" s="1057"/>
      <c r="H40" s="1058"/>
      <c r="I40" s="1058"/>
      <c r="J40" s="1058"/>
      <c r="K40" s="1059"/>
    </row>
    <row r="41" spans="1:11" x14ac:dyDescent="0.25">
      <c r="A41" s="1057"/>
      <c r="B41" s="1058"/>
      <c r="C41" s="1058"/>
      <c r="D41" s="1058"/>
      <c r="E41" s="1058"/>
      <c r="F41" s="1059"/>
      <c r="G41" s="1057"/>
      <c r="H41" s="1058"/>
      <c r="I41" s="1058"/>
      <c r="J41" s="1058"/>
      <c r="K41" s="1059"/>
    </row>
    <row r="42" spans="1:11" x14ac:dyDescent="0.25">
      <c r="A42" s="1057"/>
      <c r="B42" s="1058"/>
      <c r="C42" s="1058"/>
      <c r="D42" s="1058"/>
      <c r="E42" s="1058"/>
      <c r="F42" s="1059"/>
      <c r="G42" s="1057"/>
      <c r="H42" s="1058"/>
      <c r="I42" s="1058"/>
      <c r="J42" s="1058"/>
      <c r="K42" s="1059"/>
    </row>
    <row r="43" spans="1:11" x14ac:dyDescent="0.25">
      <c r="A43" s="1057"/>
      <c r="B43" s="1058"/>
      <c r="C43" s="1058"/>
      <c r="D43" s="1058"/>
      <c r="E43" s="1058"/>
      <c r="F43" s="1059"/>
      <c r="G43" s="1057"/>
      <c r="H43" s="1058"/>
      <c r="I43" s="1058"/>
      <c r="J43" s="1058"/>
      <c r="K43" s="1059"/>
    </row>
    <row r="44" spans="1:11" x14ac:dyDescent="0.25">
      <c r="A44" s="1057"/>
      <c r="B44" s="1058"/>
      <c r="C44" s="1058"/>
      <c r="D44" s="1058"/>
      <c r="E44" s="1058"/>
      <c r="F44" s="1059"/>
      <c r="G44" s="1057"/>
      <c r="H44" s="1058"/>
      <c r="I44" s="1058"/>
      <c r="J44" s="1058"/>
      <c r="K44" s="1059"/>
    </row>
    <row r="45" spans="1:11" x14ac:dyDescent="0.25">
      <c r="A45" s="1057"/>
      <c r="B45" s="1058"/>
      <c r="C45" s="1058"/>
      <c r="D45" s="1058"/>
      <c r="E45" s="1058"/>
      <c r="F45" s="1059"/>
      <c r="G45" s="1057"/>
      <c r="H45" s="1058"/>
      <c r="I45" s="1058"/>
      <c r="J45" s="1058"/>
      <c r="K45" s="1059"/>
    </row>
    <row r="46" spans="1:11" x14ac:dyDescent="0.25">
      <c r="A46" s="1057"/>
      <c r="B46" s="1058"/>
      <c r="C46" s="1058"/>
      <c r="D46" s="1058"/>
      <c r="E46" s="1058"/>
      <c r="F46" s="1059"/>
      <c r="G46" s="1057"/>
      <c r="H46" s="1058"/>
      <c r="I46" s="1058"/>
      <c r="J46" s="1058"/>
      <c r="K46" s="1059"/>
    </row>
    <row r="47" spans="1:11" x14ac:dyDescent="0.25">
      <c r="A47" s="1057"/>
      <c r="B47" s="1058"/>
      <c r="C47" s="1058"/>
      <c r="D47" s="1058"/>
      <c r="E47" s="1058"/>
      <c r="F47" s="1059"/>
      <c r="G47" s="1057"/>
      <c r="H47" s="1058"/>
      <c r="I47" s="1058"/>
      <c r="J47" s="1058"/>
      <c r="K47" s="1059"/>
    </row>
    <row r="48" spans="1:11" x14ac:dyDescent="0.25">
      <c r="A48" s="1057"/>
      <c r="B48" s="1058"/>
      <c r="C48" s="1058"/>
      <c r="D48" s="1058"/>
      <c r="E48" s="1058"/>
      <c r="F48" s="1059"/>
      <c r="G48" s="1057"/>
      <c r="H48" s="1058"/>
      <c r="I48" s="1058"/>
      <c r="J48" s="1058"/>
      <c r="K48" s="1059"/>
    </row>
    <row r="49" spans="1:11" x14ac:dyDescent="0.25">
      <c r="A49" s="1057"/>
      <c r="B49" s="1058"/>
      <c r="C49" s="1058"/>
      <c r="D49" s="1058"/>
      <c r="E49" s="1058"/>
      <c r="F49" s="1059"/>
      <c r="G49" s="1057"/>
      <c r="H49" s="1058"/>
      <c r="I49" s="1058"/>
      <c r="J49" s="1058"/>
      <c r="K49" s="1059"/>
    </row>
    <row r="50" spans="1:11" ht="30.75" customHeight="1" thickBot="1" x14ac:dyDescent="0.3">
      <c r="A50" s="1057"/>
      <c r="B50" s="1058"/>
      <c r="C50" s="1058"/>
      <c r="D50" s="1058"/>
      <c r="E50" s="1058"/>
      <c r="F50" s="1059"/>
      <c r="G50" s="1057"/>
      <c r="H50" s="1058"/>
      <c r="I50" s="1058"/>
      <c r="J50" s="1058"/>
      <c r="K50" s="1059"/>
    </row>
    <row r="51" spans="1:11" ht="137.25" customHeight="1" thickBot="1" x14ac:dyDescent="0.3">
      <c r="A51" s="1076" t="s">
        <v>1382</v>
      </c>
      <c r="B51" s="1077"/>
      <c r="C51" s="1077"/>
      <c r="D51" s="1077"/>
      <c r="E51" s="1077"/>
      <c r="F51" s="1078"/>
      <c r="G51" s="1070" t="s">
        <v>1359</v>
      </c>
      <c r="H51" s="1077"/>
      <c r="I51" s="1077"/>
      <c r="J51" s="1077"/>
      <c r="K51" s="1078"/>
    </row>
    <row r="52" spans="1:11" x14ac:dyDescent="0.25">
      <c r="A52" s="1057" t="s">
        <v>452</v>
      </c>
      <c r="B52" s="1058"/>
      <c r="C52" s="1058"/>
      <c r="D52" s="1058"/>
      <c r="E52" s="1058"/>
      <c r="F52" s="1059"/>
      <c r="G52" s="1057" t="s">
        <v>453</v>
      </c>
      <c r="H52" s="1058"/>
      <c r="I52" s="1058"/>
      <c r="J52" s="1058"/>
      <c r="K52" s="1059"/>
    </row>
    <row r="53" spans="1:11" x14ac:dyDescent="0.25">
      <c r="A53" s="1057"/>
      <c r="B53" s="1058"/>
      <c r="C53" s="1058"/>
      <c r="D53" s="1058"/>
      <c r="E53" s="1058"/>
      <c r="F53" s="1059"/>
      <c r="G53" s="1057"/>
      <c r="H53" s="1058"/>
      <c r="I53" s="1058"/>
      <c r="J53" s="1058"/>
      <c r="K53" s="1059"/>
    </row>
    <row r="54" spans="1:11" x14ac:dyDescent="0.25">
      <c r="A54" s="1057"/>
      <c r="B54" s="1058"/>
      <c r="C54" s="1058"/>
      <c r="D54" s="1058"/>
      <c r="E54" s="1058"/>
      <c r="F54" s="1059"/>
      <c r="G54" s="1057"/>
      <c r="H54" s="1058"/>
      <c r="I54" s="1058"/>
      <c r="J54" s="1058"/>
      <c r="K54" s="1059"/>
    </row>
    <row r="55" spans="1:11" x14ac:dyDescent="0.25">
      <c r="A55" s="1057"/>
      <c r="B55" s="1058"/>
      <c r="C55" s="1058"/>
      <c r="D55" s="1058"/>
      <c r="E55" s="1058"/>
      <c r="F55" s="1059"/>
      <c r="G55" s="1057"/>
      <c r="H55" s="1058"/>
      <c r="I55" s="1058"/>
      <c r="J55" s="1058"/>
      <c r="K55" s="1059"/>
    </row>
    <row r="56" spans="1:11" x14ac:dyDescent="0.25">
      <c r="A56" s="1057"/>
      <c r="B56" s="1058"/>
      <c r="C56" s="1058"/>
      <c r="D56" s="1058"/>
      <c r="E56" s="1058"/>
      <c r="F56" s="1059"/>
      <c r="G56" s="1057"/>
      <c r="H56" s="1058"/>
      <c r="I56" s="1058"/>
      <c r="J56" s="1058"/>
      <c r="K56" s="1059"/>
    </row>
    <row r="57" spans="1:11" x14ac:dyDescent="0.25">
      <c r="A57" s="1057"/>
      <c r="B57" s="1058"/>
      <c r="C57" s="1058"/>
      <c r="D57" s="1058"/>
      <c r="E57" s="1058"/>
      <c r="F57" s="1059"/>
      <c r="G57" s="1057"/>
      <c r="H57" s="1058"/>
      <c r="I57" s="1058"/>
      <c r="J57" s="1058"/>
      <c r="K57" s="1059"/>
    </row>
    <row r="58" spans="1:11" x14ac:dyDescent="0.25">
      <c r="A58" s="1057"/>
      <c r="B58" s="1058"/>
      <c r="C58" s="1058"/>
      <c r="D58" s="1058"/>
      <c r="E58" s="1058"/>
      <c r="F58" s="1059"/>
      <c r="G58" s="1057"/>
      <c r="H58" s="1058"/>
      <c r="I58" s="1058"/>
      <c r="J58" s="1058"/>
      <c r="K58" s="1059"/>
    </row>
    <row r="59" spans="1:11" x14ac:dyDescent="0.25">
      <c r="A59" s="1057"/>
      <c r="B59" s="1058"/>
      <c r="C59" s="1058"/>
      <c r="D59" s="1058"/>
      <c r="E59" s="1058"/>
      <c r="F59" s="1059"/>
      <c r="G59" s="1057"/>
      <c r="H59" s="1058"/>
      <c r="I59" s="1058"/>
      <c r="J59" s="1058"/>
      <c r="K59" s="1059"/>
    </row>
    <row r="60" spans="1:11" x14ac:dyDescent="0.25">
      <c r="A60" s="1057"/>
      <c r="B60" s="1058"/>
      <c r="C60" s="1058"/>
      <c r="D60" s="1058"/>
      <c r="E60" s="1058"/>
      <c r="F60" s="1059"/>
      <c r="G60" s="1057"/>
      <c r="H60" s="1058"/>
      <c r="I60" s="1058"/>
      <c r="J60" s="1058"/>
      <c r="K60" s="1059"/>
    </row>
    <row r="61" spans="1:11" x14ac:dyDescent="0.25">
      <c r="A61" s="1057"/>
      <c r="B61" s="1058"/>
      <c r="C61" s="1058"/>
      <c r="D61" s="1058"/>
      <c r="E61" s="1058"/>
      <c r="F61" s="1059"/>
      <c r="G61" s="1057"/>
      <c r="H61" s="1058"/>
      <c r="I61" s="1058"/>
      <c r="J61" s="1058"/>
      <c r="K61" s="1059"/>
    </row>
    <row r="62" spans="1:11" x14ac:dyDescent="0.25">
      <c r="A62" s="1057"/>
      <c r="B62" s="1058"/>
      <c r="C62" s="1058"/>
      <c r="D62" s="1058"/>
      <c r="E62" s="1058"/>
      <c r="F62" s="1059"/>
      <c r="G62" s="1057"/>
      <c r="H62" s="1058"/>
      <c r="I62" s="1058"/>
      <c r="J62" s="1058"/>
      <c r="K62" s="1059"/>
    </row>
    <row r="63" spans="1:11" x14ac:dyDescent="0.25">
      <c r="A63" s="1057"/>
      <c r="B63" s="1058"/>
      <c r="C63" s="1058"/>
      <c r="D63" s="1058"/>
      <c r="E63" s="1058"/>
      <c r="F63" s="1059"/>
      <c r="G63" s="1057"/>
      <c r="H63" s="1058"/>
      <c r="I63" s="1058"/>
      <c r="J63" s="1058"/>
      <c r="K63" s="1059"/>
    </row>
    <row r="64" spans="1:11" x14ac:dyDescent="0.25">
      <c r="A64" s="1057"/>
      <c r="B64" s="1058"/>
      <c r="C64" s="1058"/>
      <c r="D64" s="1058"/>
      <c r="E64" s="1058"/>
      <c r="F64" s="1059"/>
      <c r="G64" s="1057"/>
      <c r="H64" s="1058"/>
      <c r="I64" s="1058"/>
      <c r="J64" s="1058"/>
      <c r="K64" s="1059"/>
    </row>
    <row r="65" spans="1:11" ht="15.75" thickBot="1" x14ac:dyDescent="0.3">
      <c r="A65" s="1057"/>
      <c r="B65" s="1058"/>
      <c r="C65" s="1058"/>
      <c r="D65" s="1058"/>
      <c r="E65" s="1058"/>
      <c r="F65" s="1059"/>
      <c r="G65" s="1057"/>
      <c r="H65" s="1058"/>
      <c r="I65" s="1058"/>
      <c r="J65" s="1058"/>
      <c r="K65" s="1059"/>
    </row>
    <row r="66" spans="1:11" ht="162.75" customHeight="1" thickBot="1" x14ac:dyDescent="0.3">
      <c r="A66" s="1070" t="s">
        <v>1360</v>
      </c>
      <c r="B66" s="1079"/>
      <c r="C66" s="1079"/>
      <c r="D66" s="1079"/>
      <c r="E66" s="1079"/>
      <c r="F66" s="1080"/>
      <c r="G66" s="1070" t="s">
        <v>1361</v>
      </c>
      <c r="H66" s="1079"/>
      <c r="I66" s="1079"/>
      <c r="J66" s="1079"/>
      <c r="K66" s="1080"/>
    </row>
    <row r="67" spans="1:11" x14ac:dyDescent="0.25">
      <c r="A67" s="1057" t="s">
        <v>452</v>
      </c>
      <c r="B67" s="1058"/>
      <c r="C67" s="1058"/>
      <c r="D67" s="1058"/>
      <c r="E67" s="1058"/>
      <c r="F67" s="1059"/>
      <c r="G67" s="1057" t="s">
        <v>453</v>
      </c>
      <c r="H67" s="1058"/>
      <c r="I67" s="1058"/>
      <c r="J67" s="1058"/>
      <c r="K67" s="1059"/>
    </row>
    <row r="68" spans="1:11" x14ac:dyDescent="0.25">
      <c r="A68" s="1057"/>
      <c r="B68" s="1058"/>
      <c r="C68" s="1058"/>
      <c r="D68" s="1058"/>
      <c r="E68" s="1058"/>
      <c r="F68" s="1059"/>
      <c r="G68" s="1057"/>
      <c r="H68" s="1058"/>
      <c r="I68" s="1058"/>
      <c r="J68" s="1058"/>
      <c r="K68" s="1059"/>
    </row>
    <row r="69" spans="1:11" x14ac:dyDescent="0.25">
      <c r="A69" s="1057"/>
      <c r="B69" s="1058"/>
      <c r="C69" s="1058"/>
      <c r="D69" s="1058"/>
      <c r="E69" s="1058"/>
      <c r="F69" s="1059"/>
      <c r="G69" s="1057"/>
      <c r="H69" s="1058"/>
      <c r="I69" s="1058"/>
      <c r="J69" s="1058"/>
      <c r="K69" s="1059"/>
    </row>
    <row r="70" spans="1:11" x14ac:dyDescent="0.25">
      <c r="A70" s="1057"/>
      <c r="B70" s="1058"/>
      <c r="C70" s="1058"/>
      <c r="D70" s="1058"/>
      <c r="E70" s="1058"/>
      <c r="F70" s="1059"/>
      <c r="G70" s="1057"/>
      <c r="H70" s="1058"/>
      <c r="I70" s="1058"/>
      <c r="J70" s="1058"/>
      <c r="K70" s="1059"/>
    </row>
    <row r="71" spans="1:11" x14ac:dyDescent="0.25">
      <c r="A71" s="1057"/>
      <c r="B71" s="1058"/>
      <c r="C71" s="1058"/>
      <c r="D71" s="1058"/>
      <c r="E71" s="1058"/>
      <c r="F71" s="1059"/>
      <c r="G71" s="1057"/>
      <c r="H71" s="1058"/>
      <c r="I71" s="1058"/>
      <c r="J71" s="1058"/>
      <c r="K71" s="1059"/>
    </row>
    <row r="72" spans="1:11" x14ac:dyDescent="0.25">
      <c r="A72" s="1057"/>
      <c r="B72" s="1058"/>
      <c r="C72" s="1058"/>
      <c r="D72" s="1058"/>
      <c r="E72" s="1058"/>
      <c r="F72" s="1059"/>
      <c r="G72" s="1057"/>
      <c r="H72" s="1058"/>
      <c r="I72" s="1058"/>
      <c r="J72" s="1058"/>
      <c r="K72" s="1059"/>
    </row>
    <row r="73" spans="1:11" x14ac:dyDescent="0.25">
      <c r="A73" s="1057"/>
      <c r="B73" s="1058"/>
      <c r="C73" s="1058"/>
      <c r="D73" s="1058"/>
      <c r="E73" s="1058"/>
      <c r="F73" s="1059"/>
      <c r="G73" s="1057"/>
      <c r="H73" s="1058"/>
      <c r="I73" s="1058"/>
      <c r="J73" s="1058"/>
      <c r="K73" s="1059"/>
    </row>
    <row r="74" spans="1:11" x14ac:dyDescent="0.25">
      <c r="A74" s="1057"/>
      <c r="B74" s="1058"/>
      <c r="C74" s="1058"/>
      <c r="D74" s="1058"/>
      <c r="E74" s="1058"/>
      <c r="F74" s="1059"/>
      <c r="G74" s="1057"/>
      <c r="H74" s="1058"/>
      <c r="I74" s="1058"/>
      <c r="J74" s="1058"/>
      <c r="K74" s="1059"/>
    </row>
    <row r="75" spans="1:11" x14ac:dyDescent="0.25">
      <c r="A75" s="1057"/>
      <c r="B75" s="1058"/>
      <c r="C75" s="1058"/>
      <c r="D75" s="1058"/>
      <c r="E75" s="1058"/>
      <c r="F75" s="1059"/>
      <c r="G75" s="1057"/>
      <c r="H75" s="1058"/>
      <c r="I75" s="1058"/>
      <c r="J75" s="1058"/>
      <c r="K75" s="1059"/>
    </row>
    <row r="76" spans="1:11" x14ac:dyDescent="0.25">
      <c r="A76" s="1057"/>
      <c r="B76" s="1058"/>
      <c r="C76" s="1058"/>
      <c r="D76" s="1058"/>
      <c r="E76" s="1058"/>
      <c r="F76" s="1059"/>
      <c r="G76" s="1057"/>
      <c r="H76" s="1058"/>
      <c r="I76" s="1058"/>
      <c r="J76" s="1058"/>
      <c r="K76" s="1059"/>
    </row>
    <row r="77" spans="1:11" x14ac:dyDescent="0.25">
      <c r="A77" s="1057"/>
      <c r="B77" s="1058"/>
      <c r="C77" s="1058"/>
      <c r="D77" s="1058"/>
      <c r="E77" s="1058"/>
      <c r="F77" s="1059"/>
      <c r="G77" s="1057"/>
      <c r="H77" s="1058"/>
      <c r="I77" s="1058"/>
      <c r="J77" s="1058"/>
      <c r="K77" s="1059"/>
    </row>
    <row r="78" spans="1:11" x14ac:dyDescent="0.25">
      <c r="A78" s="1057"/>
      <c r="B78" s="1058"/>
      <c r="C78" s="1058"/>
      <c r="D78" s="1058"/>
      <c r="E78" s="1058"/>
      <c r="F78" s="1059"/>
      <c r="G78" s="1057"/>
      <c r="H78" s="1058"/>
      <c r="I78" s="1058"/>
      <c r="J78" s="1058"/>
      <c r="K78" s="1059"/>
    </row>
    <row r="79" spans="1:11" x14ac:dyDescent="0.25">
      <c r="A79" s="1057"/>
      <c r="B79" s="1058"/>
      <c r="C79" s="1058"/>
      <c r="D79" s="1058"/>
      <c r="E79" s="1058"/>
      <c r="F79" s="1059"/>
      <c r="G79" s="1057"/>
      <c r="H79" s="1058"/>
      <c r="I79" s="1058"/>
      <c r="J79" s="1058"/>
      <c r="K79" s="1059"/>
    </row>
    <row r="80" spans="1:11" ht="15.75" thickBot="1" x14ac:dyDescent="0.3">
      <c r="A80" s="1057"/>
      <c r="B80" s="1058"/>
      <c r="C80" s="1058"/>
      <c r="D80" s="1058"/>
      <c r="E80" s="1058"/>
      <c r="F80" s="1059"/>
      <c r="G80" s="1057"/>
      <c r="H80" s="1058"/>
      <c r="I80" s="1058"/>
      <c r="J80" s="1058"/>
      <c r="K80" s="1059"/>
    </row>
    <row r="81" spans="1:11" x14ac:dyDescent="0.25">
      <c r="A81" s="949" t="s">
        <v>1362</v>
      </c>
      <c r="B81" s="1060"/>
      <c r="C81" s="1060"/>
      <c r="D81" s="1060"/>
      <c r="E81" s="1060"/>
      <c r="F81" s="1061"/>
      <c r="G81" s="949" t="s">
        <v>1363</v>
      </c>
      <c r="H81" s="1060"/>
      <c r="I81" s="1060"/>
      <c r="J81" s="1060"/>
      <c r="K81" s="1061"/>
    </row>
    <row r="82" spans="1:11" ht="169.5" customHeight="1" thickBot="1" x14ac:dyDescent="0.3">
      <c r="A82" s="950"/>
      <c r="B82" s="1062"/>
      <c r="C82" s="1062"/>
      <c r="D82" s="1062"/>
      <c r="E82" s="1062"/>
      <c r="F82" s="1063"/>
      <c r="G82" s="950"/>
      <c r="H82" s="1062"/>
      <c r="I82" s="1062"/>
      <c r="J82" s="1062"/>
      <c r="K82" s="1063"/>
    </row>
    <row r="83" spans="1:11" x14ac:dyDescent="0.25">
      <c r="A83" s="1057" t="s">
        <v>452</v>
      </c>
      <c r="B83" s="1058"/>
      <c r="C83" s="1058"/>
      <c r="D83" s="1058"/>
      <c r="E83" s="1058"/>
      <c r="F83" s="1059"/>
      <c r="G83" s="1057" t="s">
        <v>453</v>
      </c>
      <c r="H83" s="1058"/>
      <c r="I83" s="1058"/>
      <c r="J83" s="1058"/>
      <c r="K83" s="1059"/>
    </row>
    <row r="84" spans="1:11" x14ac:dyDescent="0.25">
      <c r="A84" s="1057"/>
      <c r="B84" s="1058"/>
      <c r="C84" s="1058"/>
      <c r="D84" s="1058"/>
      <c r="E84" s="1058"/>
      <c r="F84" s="1059"/>
      <c r="G84" s="1057"/>
      <c r="H84" s="1058"/>
      <c r="I84" s="1058"/>
      <c r="J84" s="1058"/>
      <c r="K84" s="1059"/>
    </row>
    <row r="85" spans="1:11" x14ac:dyDescent="0.25">
      <c r="A85" s="1057"/>
      <c r="B85" s="1058"/>
      <c r="C85" s="1058"/>
      <c r="D85" s="1058"/>
      <c r="E85" s="1058"/>
      <c r="F85" s="1059"/>
      <c r="G85" s="1057"/>
      <c r="H85" s="1058"/>
      <c r="I85" s="1058"/>
      <c r="J85" s="1058"/>
      <c r="K85" s="1059"/>
    </row>
    <row r="86" spans="1:11" x14ac:dyDescent="0.25">
      <c r="A86" s="1057"/>
      <c r="B86" s="1058"/>
      <c r="C86" s="1058"/>
      <c r="D86" s="1058"/>
      <c r="E86" s="1058"/>
      <c r="F86" s="1059"/>
      <c r="G86" s="1057"/>
      <c r="H86" s="1058"/>
      <c r="I86" s="1058"/>
      <c r="J86" s="1058"/>
      <c r="K86" s="1059"/>
    </row>
    <row r="87" spans="1:11" x14ac:dyDescent="0.25">
      <c r="A87" s="1057"/>
      <c r="B87" s="1058"/>
      <c r="C87" s="1058"/>
      <c r="D87" s="1058"/>
      <c r="E87" s="1058"/>
      <c r="F87" s="1059"/>
      <c r="G87" s="1057"/>
      <c r="H87" s="1058"/>
      <c r="I87" s="1058"/>
      <c r="J87" s="1058"/>
      <c r="K87" s="1059"/>
    </row>
    <row r="88" spans="1:11" x14ac:dyDescent="0.25">
      <c r="A88" s="1057"/>
      <c r="B88" s="1058"/>
      <c r="C88" s="1058"/>
      <c r="D88" s="1058"/>
      <c r="E88" s="1058"/>
      <c r="F88" s="1059"/>
      <c r="G88" s="1057"/>
      <c r="H88" s="1058"/>
      <c r="I88" s="1058"/>
      <c r="J88" s="1058"/>
      <c r="K88" s="1059"/>
    </row>
    <row r="89" spans="1:11" x14ac:dyDescent="0.25">
      <c r="A89" s="1057"/>
      <c r="B89" s="1058"/>
      <c r="C89" s="1058"/>
      <c r="D89" s="1058"/>
      <c r="E89" s="1058"/>
      <c r="F89" s="1059"/>
      <c r="G89" s="1057"/>
      <c r="H89" s="1058"/>
      <c r="I89" s="1058"/>
      <c r="J89" s="1058"/>
      <c r="K89" s="1059"/>
    </row>
    <row r="90" spans="1:11" x14ac:dyDescent="0.25">
      <c r="A90" s="1057"/>
      <c r="B90" s="1058"/>
      <c r="C90" s="1058"/>
      <c r="D90" s="1058"/>
      <c r="E90" s="1058"/>
      <c r="F90" s="1059"/>
      <c r="G90" s="1057"/>
      <c r="H90" s="1058"/>
      <c r="I90" s="1058"/>
      <c r="J90" s="1058"/>
      <c r="K90" s="1059"/>
    </row>
    <row r="91" spans="1:11" x14ac:dyDescent="0.25">
      <c r="A91" s="1057"/>
      <c r="B91" s="1058"/>
      <c r="C91" s="1058"/>
      <c r="D91" s="1058"/>
      <c r="E91" s="1058"/>
      <c r="F91" s="1059"/>
      <c r="G91" s="1057"/>
      <c r="H91" s="1058"/>
      <c r="I91" s="1058"/>
      <c r="J91" s="1058"/>
      <c r="K91" s="1059"/>
    </row>
    <row r="92" spans="1:11" x14ac:dyDescent="0.25">
      <c r="A92" s="1057"/>
      <c r="B92" s="1058"/>
      <c r="C92" s="1058"/>
      <c r="D92" s="1058"/>
      <c r="E92" s="1058"/>
      <c r="F92" s="1059"/>
      <c r="G92" s="1057"/>
      <c r="H92" s="1058"/>
      <c r="I92" s="1058"/>
      <c r="J92" s="1058"/>
      <c r="K92" s="1059"/>
    </row>
    <row r="93" spans="1:11" x14ac:dyDescent="0.25">
      <c r="A93" s="1057"/>
      <c r="B93" s="1058"/>
      <c r="C93" s="1058"/>
      <c r="D93" s="1058"/>
      <c r="E93" s="1058"/>
      <c r="F93" s="1059"/>
      <c r="G93" s="1057"/>
      <c r="H93" s="1058"/>
      <c r="I93" s="1058"/>
      <c r="J93" s="1058"/>
      <c r="K93" s="1059"/>
    </row>
    <row r="94" spans="1:11" x14ac:dyDescent="0.25">
      <c r="A94" s="1057"/>
      <c r="B94" s="1058"/>
      <c r="C94" s="1058"/>
      <c r="D94" s="1058"/>
      <c r="E94" s="1058"/>
      <c r="F94" s="1059"/>
      <c r="G94" s="1057"/>
      <c r="H94" s="1058"/>
      <c r="I94" s="1058"/>
      <c r="J94" s="1058"/>
      <c r="K94" s="1059"/>
    </row>
    <row r="95" spans="1:11" x14ac:dyDescent="0.25">
      <c r="A95" s="1057"/>
      <c r="B95" s="1058"/>
      <c r="C95" s="1058"/>
      <c r="D95" s="1058"/>
      <c r="E95" s="1058"/>
      <c r="F95" s="1059"/>
      <c r="G95" s="1057"/>
      <c r="H95" s="1058"/>
      <c r="I95" s="1058"/>
      <c r="J95" s="1058"/>
      <c r="K95" s="1059"/>
    </row>
    <row r="96" spans="1:11" ht="15.75" thickBot="1" x14ac:dyDescent="0.3">
      <c r="A96" s="1057"/>
      <c r="B96" s="1058"/>
      <c r="C96" s="1058"/>
      <c r="D96" s="1058"/>
      <c r="E96" s="1058"/>
      <c r="F96" s="1059"/>
      <c r="G96" s="1057"/>
      <c r="H96" s="1058"/>
      <c r="I96" s="1058"/>
      <c r="J96" s="1058"/>
      <c r="K96" s="1059"/>
    </row>
    <row r="97" spans="1:11" ht="15" customHeight="1" x14ac:dyDescent="0.25">
      <c r="A97" s="949" t="s">
        <v>1364</v>
      </c>
      <c r="B97" s="1060"/>
      <c r="C97" s="1060"/>
      <c r="D97" s="1060"/>
      <c r="E97" s="1060"/>
      <c r="F97" s="1061"/>
      <c r="G97" s="1081" t="s">
        <v>1365</v>
      </c>
      <c r="H97" s="1082"/>
      <c r="I97" s="1082"/>
      <c r="J97" s="1082"/>
      <c r="K97" s="347"/>
    </row>
    <row r="98" spans="1:11" ht="141" customHeight="1" thickBot="1" x14ac:dyDescent="0.3">
      <c r="A98" s="950"/>
      <c r="B98" s="1062"/>
      <c r="C98" s="1062"/>
      <c r="D98" s="1062"/>
      <c r="E98" s="1062"/>
      <c r="F98" s="1063"/>
      <c r="G98" s="1083"/>
      <c r="H98" s="1084"/>
      <c r="I98" s="1084"/>
      <c r="J98" s="1084"/>
      <c r="K98" s="348"/>
    </row>
    <row r="99" spans="1:11" x14ac:dyDescent="0.25">
      <c r="A99" s="1057" t="s">
        <v>452</v>
      </c>
      <c r="B99" s="1058"/>
      <c r="C99" s="1058"/>
      <c r="D99" s="1058"/>
      <c r="E99" s="1058"/>
      <c r="F99" s="1059"/>
      <c r="G99" s="1057" t="s">
        <v>453</v>
      </c>
      <c r="H99" s="1058"/>
      <c r="I99" s="1058"/>
      <c r="J99" s="1058"/>
      <c r="K99" s="1059"/>
    </row>
    <row r="100" spans="1:11" x14ac:dyDescent="0.25">
      <c r="A100" s="1057"/>
      <c r="B100" s="1058"/>
      <c r="C100" s="1058"/>
      <c r="D100" s="1058"/>
      <c r="E100" s="1058"/>
      <c r="F100" s="1059"/>
      <c r="G100" s="1057"/>
      <c r="H100" s="1058"/>
      <c r="I100" s="1058"/>
      <c r="J100" s="1058"/>
      <c r="K100" s="1059"/>
    </row>
    <row r="101" spans="1:11" x14ac:dyDescent="0.25">
      <c r="A101" s="1057"/>
      <c r="B101" s="1058"/>
      <c r="C101" s="1058"/>
      <c r="D101" s="1058"/>
      <c r="E101" s="1058"/>
      <c r="F101" s="1059"/>
      <c r="G101" s="1057"/>
      <c r="H101" s="1058"/>
      <c r="I101" s="1058"/>
      <c r="J101" s="1058"/>
      <c r="K101" s="1059"/>
    </row>
    <row r="102" spans="1:11" x14ac:dyDescent="0.25">
      <c r="A102" s="1057"/>
      <c r="B102" s="1058"/>
      <c r="C102" s="1058"/>
      <c r="D102" s="1058"/>
      <c r="E102" s="1058"/>
      <c r="F102" s="1059"/>
      <c r="G102" s="1057"/>
      <c r="H102" s="1058"/>
      <c r="I102" s="1058"/>
      <c r="J102" s="1058"/>
      <c r="K102" s="1059"/>
    </row>
    <row r="103" spans="1:11" x14ac:dyDescent="0.25">
      <c r="A103" s="1057"/>
      <c r="B103" s="1058"/>
      <c r="C103" s="1058"/>
      <c r="D103" s="1058"/>
      <c r="E103" s="1058"/>
      <c r="F103" s="1059"/>
      <c r="G103" s="1057"/>
      <c r="H103" s="1058"/>
      <c r="I103" s="1058"/>
      <c r="J103" s="1058"/>
      <c r="K103" s="1059"/>
    </row>
    <row r="104" spans="1:11" x14ac:dyDescent="0.25">
      <c r="A104" s="1057"/>
      <c r="B104" s="1058"/>
      <c r="C104" s="1058"/>
      <c r="D104" s="1058"/>
      <c r="E104" s="1058"/>
      <c r="F104" s="1059"/>
      <c r="G104" s="1057"/>
      <c r="H104" s="1058"/>
      <c r="I104" s="1058"/>
      <c r="J104" s="1058"/>
      <c r="K104" s="1059"/>
    </row>
    <row r="105" spans="1:11" x14ac:dyDescent="0.25">
      <c r="A105" s="1057"/>
      <c r="B105" s="1058"/>
      <c r="C105" s="1058"/>
      <c r="D105" s="1058"/>
      <c r="E105" s="1058"/>
      <c r="F105" s="1059"/>
      <c r="G105" s="1057"/>
      <c r="H105" s="1058"/>
      <c r="I105" s="1058"/>
      <c r="J105" s="1058"/>
      <c r="K105" s="1059"/>
    </row>
    <row r="106" spans="1:11" x14ac:dyDescent="0.25">
      <c r="A106" s="1057"/>
      <c r="B106" s="1058"/>
      <c r="C106" s="1058"/>
      <c r="D106" s="1058"/>
      <c r="E106" s="1058"/>
      <c r="F106" s="1059"/>
      <c r="G106" s="1057"/>
      <c r="H106" s="1058"/>
      <c r="I106" s="1058"/>
      <c r="J106" s="1058"/>
      <c r="K106" s="1059"/>
    </row>
    <row r="107" spans="1:11" x14ac:dyDescent="0.25">
      <c r="A107" s="1057"/>
      <c r="B107" s="1058"/>
      <c r="C107" s="1058"/>
      <c r="D107" s="1058"/>
      <c r="E107" s="1058"/>
      <c r="F107" s="1059"/>
      <c r="G107" s="1057"/>
      <c r="H107" s="1058"/>
      <c r="I107" s="1058"/>
      <c r="J107" s="1058"/>
      <c r="K107" s="1059"/>
    </row>
    <row r="108" spans="1:11" x14ac:dyDescent="0.25">
      <c r="A108" s="1057"/>
      <c r="B108" s="1058"/>
      <c r="C108" s="1058"/>
      <c r="D108" s="1058"/>
      <c r="E108" s="1058"/>
      <c r="F108" s="1059"/>
      <c r="G108" s="1057"/>
      <c r="H108" s="1058"/>
      <c r="I108" s="1058"/>
      <c r="J108" s="1058"/>
      <c r="K108" s="1059"/>
    </row>
    <row r="109" spans="1:11" x14ac:dyDescent="0.25">
      <c r="A109" s="1057"/>
      <c r="B109" s="1058"/>
      <c r="C109" s="1058"/>
      <c r="D109" s="1058"/>
      <c r="E109" s="1058"/>
      <c r="F109" s="1059"/>
      <c r="G109" s="1057"/>
      <c r="H109" s="1058"/>
      <c r="I109" s="1058"/>
      <c r="J109" s="1058"/>
      <c r="K109" s="1059"/>
    </row>
    <row r="110" spans="1:11" x14ac:dyDescent="0.25">
      <c r="A110" s="1057"/>
      <c r="B110" s="1058"/>
      <c r="C110" s="1058"/>
      <c r="D110" s="1058"/>
      <c r="E110" s="1058"/>
      <c r="F110" s="1059"/>
      <c r="G110" s="1057"/>
      <c r="H110" s="1058"/>
      <c r="I110" s="1058"/>
      <c r="J110" s="1058"/>
      <c r="K110" s="1059"/>
    </row>
    <row r="111" spans="1:11" x14ac:dyDescent="0.25">
      <c r="A111" s="1057"/>
      <c r="B111" s="1058"/>
      <c r="C111" s="1058"/>
      <c r="D111" s="1058"/>
      <c r="E111" s="1058"/>
      <c r="F111" s="1059"/>
      <c r="G111" s="1057"/>
      <c r="H111" s="1058"/>
      <c r="I111" s="1058"/>
      <c r="J111" s="1058"/>
      <c r="K111" s="1059"/>
    </row>
    <row r="112" spans="1:11" ht="63" customHeight="1" thickBot="1" x14ac:dyDescent="0.3">
      <c r="A112" s="1057"/>
      <c r="B112" s="1058"/>
      <c r="C112" s="1058"/>
      <c r="D112" s="1058"/>
      <c r="E112" s="1058"/>
      <c r="F112" s="1059"/>
      <c r="G112" s="1057"/>
      <c r="H112" s="1058"/>
      <c r="I112" s="1058"/>
      <c r="J112" s="1058"/>
      <c r="K112" s="1059"/>
    </row>
    <row r="113" spans="1:11" ht="15" customHeight="1" x14ac:dyDescent="0.25">
      <c r="A113" s="949" t="s">
        <v>1366</v>
      </c>
      <c r="B113" s="1060"/>
      <c r="C113" s="1060"/>
      <c r="D113" s="1060"/>
      <c r="E113" s="1060"/>
      <c r="F113" s="1061"/>
      <c r="G113" s="949" t="s">
        <v>1367</v>
      </c>
      <c r="H113" s="1060"/>
      <c r="I113" s="1060"/>
      <c r="J113" s="1060"/>
      <c r="K113" s="1061"/>
    </row>
    <row r="114" spans="1:11" ht="65.25" customHeight="1" thickBot="1" x14ac:dyDescent="0.3">
      <c r="A114" s="950"/>
      <c r="B114" s="1062"/>
      <c r="C114" s="1062"/>
      <c r="D114" s="1062"/>
      <c r="E114" s="1062"/>
      <c r="F114" s="1063"/>
      <c r="G114" s="950"/>
      <c r="H114" s="1062"/>
      <c r="I114" s="1062"/>
      <c r="J114" s="1062"/>
      <c r="K114" s="1063"/>
    </row>
    <row r="115" spans="1:11" x14ac:dyDescent="0.25">
      <c r="A115" s="1057" t="s">
        <v>452</v>
      </c>
      <c r="B115" s="1058"/>
      <c r="C115" s="1058"/>
      <c r="D115" s="1058"/>
      <c r="E115" s="1058"/>
      <c r="F115" s="1059"/>
      <c r="G115" s="1057" t="s">
        <v>453</v>
      </c>
      <c r="H115" s="1058"/>
      <c r="I115" s="1058"/>
      <c r="J115" s="1058"/>
      <c r="K115" s="1059"/>
    </row>
    <row r="116" spans="1:11" x14ac:dyDescent="0.25">
      <c r="A116" s="1057"/>
      <c r="B116" s="1058"/>
      <c r="C116" s="1058"/>
      <c r="D116" s="1058"/>
      <c r="E116" s="1058"/>
      <c r="F116" s="1059"/>
      <c r="G116" s="1057"/>
      <c r="H116" s="1058"/>
      <c r="I116" s="1058"/>
      <c r="J116" s="1058"/>
      <c r="K116" s="1059"/>
    </row>
    <row r="117" spans="1:11" x14ac:dyDescent="0.25">
      <c r="A117" s="1057"/>
      <c r="B117" s="1058"/>
      <c r="C117" s="1058"/>
      <c r="D117" s="1058"/>
      <c r="E117" s="1058"/>
      <c r="F117" s="1059"/>
      <c r="G117" s="1057"/>
      <c r="H117" s="1058"/>
      <c r="I117" s="1058"/>
      <c r="J117" s="1058"/>
      <c r="K117" s="1059"/>
    </row>
    <row r="118" spans="1:11" x14ac:dyDescent="0.25">
      <c r="A118" s="1057"/>
      <c r="B118" s="1058"/>
      <c r="C118" s="1058"/>
      <c r="D118" s="1058"/>
      <c r="E118" s="1058"/>
      <c r="F118" s="1059"/>
      <c r="G118" s="1057"/>
      <c r="H118" s="1058"/>
      <c r="I118" s="1058"/>
      <c r="J118" s="1058"/>
      <c r="K118" s="1059"/>
    </row>
    <row r="119" spans="1:11" x14ac:dyDescent="0.25">
      <c r="A119" s="1057"/>
      <c r="B119" s="1058"/>
      <c r="C119" s="1058"/>
      <c r="D119" s="1058"/>
      <c r="E119" s="1058"/>
      <c r="F119" s="1059"/>
      <c r="G119" s="1057"/>
      <c r="H119" s="1058"/>
      <c r="I119" s="1058"/>
      <c r="J119" s="1058"/>
      <c r="K119" s="1059"/>
    </row>
    <row r="120" spans="1:11" x14ac:dyDescent="0.25">
      <c r="A120" s="1057"/>
      <c r="B120" s="1058"/>
      <c r="C120" s="1058"/>
      <c r="D120" s="1058"/>
      <c r="E120" s="1058"/>
      <c r="F120" s="1059"/>
      <c r="G120" s="1057"/>
      <c r="H120" s="1058"/>
      <c r="I120" s="1058"/>
      <c r="J120" s="1058"/>
      <c r="K120" s="1059"/>
    </row>
    <row r="121" spans="1:11" x14ac:dyDescent="0.25">
      <c r="A121" s="1057"/>
      <c r="B121" s="1058"/>
      <c r="C121" s="1058"/>
      <c r="D121" s="1058"/>
      <c r="E121" s="1058"/>
      <c r="F121" s="1059"/>
      <c r="G121" s="1057"/>
      <c r="H121" s="1058"/>
      <c r="I121" s="1058"/>
      <c r="J121" s="1058"/>
      <c r="K121" s="1059"/>
    </row>
    <row r="122" spans="1:11" x14ac:dyDescent="0.25">
      <c r="A122" s="1057"/>
      <c r="B122" s="1058"/>
      <c r="C122" s="1058"/>
      <c r="D122" s="1058"/>
      <c r="E122" s="1058"/>
      <c r="F122" s="1059"/>
      <c r="G122" s="1057"/>
      <c r="H122" s="1058"/>
      <c r="I122" s="1058"/>
      <c r="J122" s="1058"/>
      <c r="K122" s="1059"/>
    </row>
    <row r="123" spans="1:11" x14ac:dyDescent="0.25">
      <c r="A123" s="1057"/>
      <c r="B123" s="1058"/>
      <c r="C123" s="1058"/>
      <c r="D123" s="1058"/>
      <c r="E123" s="1058"/>
      <c r="F123" s="1059"/>
      <c r="G123" s="1057"/>
      <c r="H123" s="1058"/>
      <c r="I123" s="1058"/>
      <c r="J123" s="1058"/>
      <c r="K123" s="1059"/>
    </row>
    <row r="124" spans="1:11" x14ac:dyDescent="0.25">
      <c r="A124" s="1057"/>
      <c r="B124" s="1058"/>
      <c r="C124" s="1058"/>
      <c r="D124" s="1058"/>
      <c r="E124" s="1058"/>
      <c r="F124" s="1059"/>
      <c r="G124" s="1057"/>
      <c r="H124" s="1058"/>
      <c r="I124" s="1058"/>
      <c r="J124" s="1058"/>
      <c r="K124" s="1059"/>
    </row>
    <row r="125" spans="1:11" x14ac:dyDescent="0.25">
      <c r="A125" s="1057"/>
      <c r="B125" s="1058"/>
      <c r="C125" s="1058"/>
      <c r="D125" s="1058"/>
      <c r="E125" s="1058"/>
      <c r="F125" s="1059"/>
      <c r="G125" s="1057"/>
      <c r="H125" s="1058"/>
      <c r="I125" s="1058"/>
      <c r="J125" s="1058"/>
      <c r="K125" s="1059"/>
    </row>
    <row r="126" spans="1:11" x14ac:dyDescent="0.25">
      <c r="A126" s="1057"/>
      <c r="B126" s="1058"/>
      <c r="C126" s="1058"/>
      <c r="D126" s="1058"/>
      <c r="E126" s="1058"/>
      <c r="F126" s="1059"/>
      <c r="G126" s="1057"/>
      <c r="H126" s="1058"/>
      <c r="I126" s="1058"/>
      <c r="J126" s="1058"/>
      <c r="K126" s="1059"/>
    </row>
    <row r="127" spans="1:11" x14ac:dyDescent="0.25">
      <c r="A127" s="1057"/>
      <c r="B127" s="1058"/>
      <c r="C127" s="1058"/>
      <c r="D127" s="1058"/>
      <c r="E127" s="1058"/>
      <c r="F127" s="1059"/>
      <c r="G127" s="1057"/>
      <c r="H127" s="1058"/>
      <c r="I127" s="1058"/>
      <c r="J127" s="1058"/>
      <c r="K127" s="1059"/>
    </row>
    <row r="128" spans="1:11" ht="15.75" thickBot="1" x14ac:dyDescent="0.3">
      <c r="A128" s="1057"/>
      <c r="B128" s="1058"/>
      <c r="C128" s="1058"/>
      <c r="D128" s="1058"/>
      <c r="E128" s="1058"/>
      <c r="F128" s="1059"/>
      <c r="G128" s="1057"/>
      <c r="H128" s="1058"/>
      <c r="I128" s="1058"/>
      <c r="J128" s="1058"/>
      <c r="K128" s="1059"/>
    </row>
    <row r="129" spans="1:11" x14ac:dyDescent="0.25">
      <c r="A129" s="949" t="s">
        <v>1368</v>
      </c>
      <c r="B129" s="1060"/>
      <c r="C129" s="1060"/>
      <c r="D129" s="1060"/>
      <c r="E129" s="1060"/>
      <c r="F129" s="1061"/>
      <c r="G129" s="949" t="s">
        <v>1369</v>
      </c>
      <c r="H129" s="1060"/>
      <c r="I129" s="1060"/>
      <c r="J129" s="1060"/>
      <c r="K129" s="1061"/>
    </row>
    <row r="130" spans="1:11" ht="42" customHeight="1" thickBot="1" x14ac:dyDescent="0.3">
      <c r="A130" s="950"/>
      <c r="B130" s="1062"/>
      <c r="C130" s="1062"/>
      <c r="D130" s="1062"/>
      <c r="E130" s="1062"/>
      <c r="F130" s="1063"/>
      <c r="G130" s="950"/>
      <c r="H130" s="1062"/>
      <c r="I130" s="1062"/>
      <c r="J130" s="1062"/>
      <c r="K130" s="1063"/>
    </row>
    <row r="131" spans="1:11" x14ac:dyDescent="0.25">
      <c r="A131" s="1057" t="s">
        <v>452</v>
      </c>
      <c r="B131" s="1058"/>
      <c r="C131" s="1058"/>
      <c r="D131" s="1058"/>
      <c r="E131" s="1058"/>
      <c r="F131" s="1059"/>
      <c r="G131" s="1057" t="s">
        <v>453</v>
      </c>
      <c r="H131" s="1058"/>
      <c r="I131" s="1058"/>
      <c r="J131" s="1058"/>
      <c r="K131" s="1059"/>
    </row>
    <row r="132" spans="1:11" x14ac:dyDescent="0.25">
      <c r="A132" s="1057"/>
      <c r="B132" s="1058"/>
      <c r="C132" s="1058"/>
      <c r="D132" s="1058"/>
      <c r="E132" s="1058"/>
      <c r="F132" s="1059"/>
      <c r="G132" s="1057"/>
      <c r="H132" s="1058"/>
      <c r="I132" s="1058"/>
      <c r="J132" s="1058"/>
      <c r="K132" s="1059"/>
    </row>
    <row r="133" spans="1:11" x14ac:dyDescent="0.25">
      <c r="A133" s="1057"/>
      <c r="B133" s="1058"/>
      <c r="C133" s="1058"/>
      <c r="D133" s="1058"/>
      <c r="E133" s="1058"/>
      <c r="F133" s="1059"/>
      <c r="G133" s="1057"/>
      <c r="H133" s="1058"/>
      <c r="I133" s="1058"/>
      <c r="J133" s="1058"/>
      <c r="K133" s="1059"/>
    </row>
    <row r="134" spans="1:11" x14ac:dyDescent="0.25">
      <c r="A134" s="1057"/>
      <c r="B134" s="1058"/>
      <c r="C134" s="1058"/>
      <c r="D134" s="1058"/>
      <c r="E134" s="1058"/>
      <c r="F134" s="1059"/>
      <c r="G134" s="1057"/>
      <c r="H134" s="1058"/>
      <c r="I134" s="1058"/>
      <c r="J134" s="1058"/>
      <c r="K134" s="1059"/>
    </row>
    <row r="135" spans="1:11" x14ac:dyDescent="0.25">
      <c r="A135" s="1057"/>
      <c r="B135" s="1058"/>
      <c r="C135" s="1058"/>
      <c r="D135" s="1058"/>
      <c r="E135" s="1058"/>
      <c r="F135" s="1059"/>
      <c r="G135" s="1057"/>
      <c r="H135" s="1058"/>
      <c r="I135" s="1058"/>
      <c r="J135" s="1058"/>
      <c r="K135" s="1059"/>
    </row>
    <row r="136" spans="1:11" x14ac:dyDescent="0.25">
      <c r="A136" s="1057"/>
      <c r="B136" s="1058"/>
      <c r="C136" s="1058"/>
      <c r="D136" s="1058"/>
      <c r="E136" s="1058"/>
      <c r="F136" s="1059"/>
      <c r="G136" s="1057"/>
      <c r="H136" s="1058"/>
      <c r="I136" s="1058"/>
      <c r="J136" s="1058"/>
      <c r="K136" s="1059"/>
    </row>
    <row r="137" spans="1:11" x14ac:dyDescent="0.25">
      <c r="A137" s="1057"/>
      <c r="B137" s="1058"/>
      <c r="C137" s="1058"/>
      <c r="D137" s="1058"/>
      <c r="E137" s="1058"/>
      <c r="F137" s="1059"/>
      <c r="G137" s="1057"/>
      <c r="H137" s="1058"/>
      <c r="I137" s="1058"/>
      <c r="J137" s="1058"/>
      <c r="K137" s="1059"/>
    </row>
    <row r="138" spans="1:11" x14ac:dyDescent="0.25">
      <c r="A138" s="1057"/>
      <c r="B138" s="1058"/>
      <c r="C138" s="1058"/>
      <c r="D138" s="1058"/>
      <c r="E138" s="1058"/>
      <c r="F138" s="1059"/>
      <c r="G138" s="1057"/>
      <c r="H138" s="1058"/>
      <c r="I138" s="1058"/>
      <c r="J138" s="1058"/>
      <c r="K138" s="1059"/>
    </row>
    <row r="139" spans="1:11" x14ac:dyDescent="0.25">
      <c r="A139" s="1057"/>
      <c r="B139" s="1058"/>
      <c r="C139" s="1058"/>
      <c r="D139" s="1058"/>
      <c r="E139" s="1058"/>
      <c r="F139" s="1059"/>
      <c r="G139" s="1057"/>
      <c r="H139" s="1058"/>
      <c r="I139" s="1058"/>
      <c r="J139" s="1058"/>
      <c r="K139" s="1059"/>
    </row>
    <row r="140" spans="1:11" x14ac:dyDescent="0.25">
      <c r="A140" s="1057"/>
      <c r="B140" s="1058"/>
      <c r="C140" s="1058"/>
      <c r="D140" s="1058"/>
      <c r="E140" s="1058"/>
      <c r="F140" s="1059"/>
      <c r="G140" s="1057"/>
      <c r="H140" s="1058"/>
      <c r="I140" s="1058"/>
      <c r="J140" s="1058"/>
      <c r="K140" s="1059"/>
    </row>
    <row r="141" spans="1:11" x14ac:dyDescent="0.25">
      <c r="A141" s="1057"/>
      <c r="B141" s="1058"/>
      <c r="C141" s="1058"/>
      <c r="D141" s="1058"/>
      <c r="E141" s="1058"/>
      <c r="F141" s="1059"/>
      <c r="G141" s="1057"/>
      <c r="H141" s="1058"/>
      <c r="I141" s="1058"/>
      <c r="J141" s="1058"/>
      <c r="K141" s="1059"/>
    </row>
    <row r="142" spans="1:11" x14ac:dyDescent="0.25">
      <c r="A142" s="1057"/>
      <c r="B142" s="1058"/>
      <c r="C142" s="1058"/>
      <c r="D142" s="1058"/>
      <c r="E142" s="1058"/>
      <c r="F142" s="1059"/>
      <c r="G142" s="1057"/>
      <c r="H142" s="1058"/>
      <c r="I142" s="1058"/>
      <c r="J142" s="1058"/>
      <c r="K142" s="1059"/>
    </row>
    <row r="143" spans="1:11" x14ac:dyDescent="0.25">
      <c r="A143" s="1057"/>
      <c r="B143" s="1058"/>
      <c r="C143" s="1058"/>
      <c r="D143" s="1058"/>
      <c r="E143" s="1058"/>
      <c r="F143" s="1059"/>
      <c r="G143" s="1057"/>
      <c r="H143" s="1058"/>
      <c r="I143" s="1058"/>
      <c r="J143" s="1058"/>
      <c r="K143" s="1059"/>
    </row>
    <row r="144" spans="1:11" ht="15.75" thickBot="1" x14ac:dyDescent="0.3">
      <c r="A144" s="1057"/>
      <c r="B144" s="1058"/>
      <c r="C144" s="1058"/>
      <c r="D144" s="1058"/>
      <c r="E144" s="1058"/>
      <c r="F144" s="1059"/>
      <c r="G144" s="1057"/>
      <c r="H144" s="1058"/>
      <c r="I144" s="1058"/>
      <c r="J144" s="1058"/>
      <c r="K144" s="1059"/>
    </row>
    <row r="145" spans="1:11" x14ac:dyDescent="0.25">
      <c r="A145" s="1085" t="s">
        <v>1370</v>
      </c>
      <c r="B145" s="1086"/>
      <c r="C145" s="1086"/>
      <c r="D145" s="1086"/>
      <c r="E145" s="1086"/>
      <c r="F145" s="1087"/>
      <c r="G145" s="1081" t="s">
        <v>1371</v>
      </c>
      <c r="H145" s="1091"/>
      <c r="I145" s="1091"/>
      <c r="J145" s="1091"/>
      <c r="K145" s="1092"/>
    </row>
    <row r="146" spans="1:11" ht="46.5" customHeight="1" thickBot="1" x14ac:dyDescent="0.3">
      <c r="A146" s="1088"/>
      <c r="B146" s="1089"/>
      <c r="C146" s="1089"/>
      <c r="D146" s="1089"/>
      <c r="E146" s="1089"/>
      <c r="F146" s="1090"/>
      <c r="G146" s="1093"/>
      <c r="H146" s="1094"/>
      <c r="I146" s="1094"/>
      <c r="J146" s="1094"/>
      <c r="K146" s="1095"/>
    </row>
    <row r="147" spans="1:11" x14ac:dyDescent="0.25">
      <c r="A147" s="1057" t="s">
        <v>452</v>
      </c>
      <c r="B147" s="1058"/>
      <c r="C147" s="1058"/>
      <c r="D147" s="1058"/>
      <c r="E147" s="1058"/>
      <c r="F147" s="1059"/>
      <c r="G147" s="1057" t="s">
        <v>453</v>
      </c>
      <c r="H147" s="1058"/>
      <c r="I147" s="1058"/>
      <c r="J147" s="1058"/>
      <c r="K147" s="1059"/>
    </row>
    <row r="148" spans="1:11" x14ac:dyDescent="0.25">
      <c r="A148" s="1057"/>
      <c r="B148" s="1058"/>
      <c r="C148" s="1058"/>
      <c r="D148" s="1058"/>
      <c r="E148" s="1058"/>
      <c r="F148" s="1059"/>
      <c r="G148" s="1057"/>
      <c r="H148" s="1058"/>
      <c r="I148" s="1058"/>
      <c r="J148" s="1058"/>
      <c r="K148" s="1059"/>
    </row>
    <row r="149" spans="1:11" x14ac:dyDescent="0.25">
      <c r="A149" s="1057"/>
      <c r="B149" s="1058"/>
      <c r="C149" s="1058"/>
      <c r="D149" s="1058"/>
      <c r="E149" s="1058"/>
      <c r="F149" s="1059"/>
      <c r="G149" s="1057"/>
      <c r="H149" s="1058"/>
      <c r="I149" s="1058"/>
      <c r="J149" s="1058"/>
      <c r="K149" s="1059"/>
    </row>
    <row r="150" spans="1:11" x14ac:dyDescent="0.25">
      <c r="A150" s="1057"/>
      <c r="B150" s="1058"/>
      <c r="C150" s="1058"/>
      <c r="D150" s="1058"/>
      <c r="E150" s="1058"/>
      <c r="F150" s="1059"/>
      <c r="G150" s="1057"/>
      <c r="H150" s="1058"/>
      <c r="I150" s="1058"/>
      <c r="J150" s="1058"/>
      <c r="K150" s="1059"/>
    </row>
    <row r="151" spans="1:11" x14ac:dyDescent="0.25">
      <c r="A151" s="1057"/>
      <c r="B151" s="1058"/>
      <c r="C151" s="1058"/>
      <c r="D151" s="1058"/>
      <c r="E151" s="1058"/>
      <c r="F151" s="1059"/>
      <c r="G151" s="1057"/>
      <c r="H151" s="1058"/>
      <c r="I151" s="1058"/>
      <c r="J151" s="1058"/>
      <c r="K151" s="1059"/>
    </row>
    <row r="152" spans="1:11" x14ac:dyDescent="0.25">
      <c r="A152" s="1057"/>
      <c r="B152" s="1058"/>
      <c r="C152" s="1058"/>
      <c r="D152" s="1058"/>
      <c r="E152" s="1058"/>
      <c r="F152" s="1059"/>
      <c r="G152" s="1057"/>
      <c r="H152" s="1058"/>
      <c r="I152" s="1058"/>
      <c r="J152" s="1058"/>
      <c r="K152" s="1059"/>
    </row>
    <row r="153" spans="1:11" x14ac:dyDescent="0.25">
      <c r="A153" s="1057"/>
      <c r="B153" s="1058"/>
      <c r="C153" s="1058"/>
      <c r="D153" s="1058"/>
      <c r="E153" s="1058"/>
      <c r="F153" s="1059"/>
      <c r="G153" s="1057"/>
      <c r="H153" s="1058"/>
      <c r="I153" s="1058"/>
      <c r="J153" s="1058"/>
      <c r="K153" s="1059"/>
    </row>
    <row r="154" spans="1:11" x14ac:dyDescent="0.25">
      <c r="A154" s="1057"/>
      <c r="B154" s="1058"/>
      <c r="C154" s="1058"/>
      <c r="D154" s="1058"/>
      <c r="E154" s="1058"/>
      <c r="F154" s="1059"/>
      <c r="G154" s="1057"/>
      <c r="H154" s="1058"/>
      <c r="I154" s="1058"/>
      <c r="J154" s="1058"/>
      <c r="K154" s="1059"/>
    </row>
    <row r="155" spans="1:11" x14ac:dyDescent="0.25">
      <c r="A155" s="1057"/>
      <c r="B155" s="1058"/>
      <c r="C155" s="1058"/>
      <c r="D155" s="1058"/>
      <c r="E155" s="1058"/>
      <c r="F155" s="1059"/>
      <c r="G155" s="1057"/>
      <c r="H155" s="1058"/>
      <c r="I155" s="1058"/>
      <c r="J155" s="1058"/>
      <c r="K155" s="1059"/>
    </row>
    <row r="156" spans="1:11" x14ac:dyDescent="0.25">
      <c r="A156" s="1057"/>
      <c r="B156" s="1058"/>
      <c r="C156" s="1058"/>
      <c r="D156" s="1058"/>
      <c r="E156" s="1058"/>
      <c r="F156" s="1059"/>
      <c r="G156" s="1057"/>
      <c r="H156" s="1058"/>
      <c r="I156" s="1058"/>
      <c r="J156" s="1058"/>
      <c r="K156" s="1059"/>
    </row>
    <row r="157" spans="1:11" x14ac:dyDescent="0.25">
      <c r="A157" s="1057"/>
      <c r="B157" s="1058"/>
      <c r="C157" s="1058"/>
      <c r="D157" s="1058"/>
      <c r="E157" s="1058"/>
      <c r="F157" s="1059"/>
      <c r="G157" s="1057"/>
      <c r="H157" s="1058"/>
      <c r="I157" s="1058"/>
      <c r="J157" s="1058"/>
      <c r="K157" s="1059"/>
    </row>
    <row r="158" spans="1:11" x14ac:dyDescent="0.25">
      <c r="A158" s="1057"/>
      <c r="B158" s="1058"/>
      <c r="C158" s="1058"/>
      <c r="D158" s="1058"/>
      <c r="E158" s="1058"/>
      <c r="F158" s="1059"/>
      <c r="G158" s="1057"/>
      <c r="H158" s="1058"/>
      <c r="I158" s="1058"/>
      <c r="J158" s="1058"/>
      <c r="K158" s="1059"/>
    </row>
    <row r="159" spans="1:11" x14ac:dyDescent="0.25">
      <c r="A159" s="1057"/>
      <c r="B159" s="1058"/>
      <c r="C159" s="1058"/>
      <c r="D159" s="1058"/>
      <c r="E159" s="1058"/>
      <c r="F159" s="1059"/>
      <c r="G159" s="1057"/>
      <c r="H159" s="1058"/>
      <c r="I159" s="1058"/>
      <c r="J159" s="1058"/>
      <c r="K159" s="1059"/>
    </row>
    <row r="160" spans="1:11" ht="15.75" thickBot="1" x14ac:dyDescent="0.3">
      <c r="A160" s="1057"/>
      <c r="B160" s="1058"/>
      <c r="C160" s="1058"/>
      <c r="D160" s="1058"/>
      <c r="E160" s="1058"/>
      <c r="F160" s="1059"/>
      <c r="G160" s="1057"/>
      <c r="H160" s="1058"/>
      <c r="I160" s="1058"/>
      <c r="J160" s="1058"/>
      <c r="K160" s="1059"/>
    </row>
    <row r="161" spans="1:11" x14ac:dyDescent="0.25">
      <c r="A161" s="1081" t="s">
        <v>1372</v>
      </c>
      <c r="B161" s="1091"/>
      <c r="C161" s="1091"/>
      <c r="D161" s="1091"/>
      <c r="E161" s="1091"/>
      <c r="F161" s="1092"/>
      <c r="G161" s="1081" t="s">
        <v>1373</v>
      </c>
      <c r="H161" s="1091"/>
      <c r="I161" s="1091"/>
      <c r="J161" s="1091"/>
      <c r="K161" s="1092"/>
    </row>
    <row r="162" spans="1:11" ht="48.75" customHeight="1" thickBot="1" x14ac:dyDescent="0.3">
      <c r="A162" s="1093"/>
      <c r="B162" s="1094"/>
      <c r="C162" s="1094"/>
      <c r="D162" s="1094"/>
      <c r="E162" s="1094"/>
      <c r="F162" s="1095"/>
      <c r="G162" s="1093"/>
      <c r="H162" s="1094"/>
      <c r="I162" s="1094"/>
      <c r="J162" s="1094"/>
      <c r="K162" s="1095"/>
    </row>
    <row r="163" spans="1:11" x14ac:dyDescent="0.25">
      <c r="A163" s="1057" t="s">
        <v>452</v>
      </c>
      <c r="B163" s="1058"/>
      <c r="C163" s="1058"/>
      <c r="D163" s="1058"/>
      <c r="E163" s="1058"/>
      <c r="F163" s="1059"/>
      <c r="G163" s="1057" t="s">
        <v>453</v>
      </c>
      <c r="H163" s="1058"/>
      <c r="I163" s="1058"/>
      <c r="J163" s="1058"/>
      <c r="K163" s="1059"/>
    </row>
    <row r="164" spans="1:11" x14ac:dyDescent="0.25">
      <c r="A164" s="1057"/>
      <c r="B164" s="1058"/>
      <c r="C164" s="1058"/>
      <c r="D164" s="1058"/>
      <c r="E164" s="1058"/>
      <c r="F164" s="1059"/>
      <c r="G164" s="1057"/>
      <c r="H164" s="1058"/>
      <c r="I164" s="1058"/>
      <c r="J164" s="1058"/>
      <c r="K164" s="1059"/>
    </row>
    <row r="165" spans="1:11" x14ac:dyDescent="0.25">
      <c r="A165" s="1057"/>
      <c r="B165" s="1058"/>
      <c r="C165" s="1058"/>
      <c r="D165" s="1058"/>
      <c r="E165" s="1058"/>
      <c r="F165" s="1059"/>
      <c r="G165" s="1057"/>
      <c r="H165" s="1058"/>
      <c r="I165" s="1058"/>
      <c r="J165" s="1058"/>
      <c r="K165" s="1059"/>
    </row>
    <row r="166" spans="1:11" x14ac:dyDescent="0.25">
      <c r="A166" s="1057"/>
      <c r="B166" s="1058"/>
      <c r="C166" s="1058"/>
      <c r="D166" s="1058"/>
      <c r="E166" s="1058"/>
      <c r="F166" s="1059"/>
      <c r="G166" s="1057"/>
      <c r="H166" s="1058"/>
      <c r="I166" s="1058"/>
      <c r="J166" s="1058"/>
      <c r="K166" s="1059"/>
    </row>
    <row r="167" spans="1:11" x14ac:dyDescent="0.25">
      <c r="A167" s="1057"/>
      <c r="B167" s="1058"/>
      <c r="C167" s="1058"/>
      <c r="D167" s="1058"/>
      <c r="E167" s="1058"/>
      <c r="F167" s="1059"/>
      <c r="G167" s="1057"/>
      <c r="H167" s="1058"/>
      <c r="I167" s="1058"/>
      <c r="J167" s="1058"/>
      <c r="K167" s="1059"/>
    </row>
    <row r="168" spans="1:11" x14ac:dyDescent="0.25">
      <c r="A168" s="1057"/>
      <c r="B168" s="1058"/>
      <c r="C168" s="1058"/>
      <c r="D168" s="1058"/>
      <c r="E168" s="1058"/>
      <c r="F168" s="1059"/>
      <c r="G168" s="1057"/>
      <c r="H168" s="1058"/>
      <c r="I168" s="1058"/>
      <c r="J168" s="1058"/>
      <c r="K168" s="1059"/>
    </row>
    <row r="169" spans="1:11" x14ac:dyDescent="0.25">
      <c r="A169" s="1057"/>
      <c r="B169" s="1058"/>
      <c r="C169" s="1058"/>
      <c r="D169" s="1058"/>
      <c r="E169" s="1058"/>
      <c r="F169" s="1059"/>
      <c r="G169" s="1057"/>
      <c r="H169" s="1058"/>
      <c r="I169" s="1058"/>
      <c r="J169" s="1058"/>
      <c r="K169" s="1059"/>
    </row>
    <row r="170" spans="1:11" x14ac:dyDescent="0.25">
      <c r="A170" s="1057"/>
      <c r="B170" s="1058"/>
      <c r="C170" s="1058"/>
      <c r="D170" s="1058"/>
      <c r="E170" s="1058"/>
      <c r="F170" s="1059"/>
      <c r="G170" s="1057"/>
      <c r="H170" s="1058"/>
      <c r="I170" s="1058"/>
      <c r="J170" s="1058"/>
      <c r="K170" s="1059"/>
    </row>
    <row r="171" spans="1:11" x14ac:dyDescent="0.25">
      <c r="A171" s="1057"/>
      <c r="B171" s="1058"/>
      <c r="C171" s="1058"/>
      <c r="D171" s="1058"/>
      <c r="E171" s="1058"/>
      <c r="F171" s="1059"/>
      <c r="G171" s="1057"/>
      <c r="H171" s="1058"/>
      <c r="I171" s="1058"/>
      <c r="J171" s="1058"/>
      <c r="K171" s="1059"/>
    </row>
    <row r="172" spans="1:11" x14ac:dyDescent="0.25">
      <c r="A172" s="1057"/>
      <c r="B172" s="1058"/>
      <c r="C172" s="1058"/>
      <c r="D172" s="1058"/>
      <c r="E172" s="1058"/>
      <c r="F172" s="1059"/>
      <c r="G172" s="1057"/>
      <c r="H172" s="1058"/>
      <c r="I172" s="1058"/>
      <c r="J172" s="1058"/>
      <c r="K172" s="1059"/>
    </row>
    <row r="173" spans="1:11" x14ac:dyDescent="0.25">
      <c r="A173" s="1057"/>
      <c r="B173" s="1058"/>
      <c r="C173" s="1058"/>
      <c r="D173" s="1058"/>
      <c r="E173" s="1058"/>
      <c r="F173" s="1059"/>
      <c r="G173" s="1057"/>
      <c r="H173" s="1058"/>
      <c r="I173" s="1058"/>
      <c r="J173" s="1058"/>
      <c r="K173" s="1059"/>
    </row>
    <row r="174" spans="1:11" x14ac:dyDescent="0.25">
      <c r="A174" s="1057"/>
      <c r="B174" s="1058"/>
      <c r="C174" s="1058"/>
      <c r="D174" s="1058"/>
      <c r="E174" s="1058"/>
      <c r="F174" s="1059"/>
      <c r="G174" s="1057"/>
      <c r="H174" s="1058"/>
      <c r="I174" s="1058"/>
      <c r="J174" s="1058"/>
      <c r="K174" s="1059"/>
    </row>
    <row r="175" spans="1:11" x14ac:dyDescent="0.25">
      <c r="A175" s="1057"/>
      <c r="B175" s="1058"/>
      <c r="C175" s="1058"/>
      <c r="D175" s="1058"/>
      <c r="E175" s="1058"/>
      <c r="F175" s="1059"/>
      <c r="G175" s="1057"/>
      <c r="H175" s="1058"/>
      <c r="I175" s="1058"/>
      <c r="J175" s="1058"/>
      <c r="K175" s="1059"/>
    </row>
    <row r="176" spans="1:11" ht="15.75" thickBot="1" x14ac:dyDescent="0.3">
      <c r="A176" s="1057"/>
      <c r="B176" s="1058"/>
      <c r="C176" s="1058"/>
      <c r="D176" s="1058"/>
      <c r="E176" s="1058"/>
      <c r="F176" s="1059"/>
      <c r="G176" s="1057"/>
      <c r="H176" s="1058"/>
      <c r="I176" s="1058"/>
      <c r="J176" s="1058"/>
      <c r="K176" s="1059"/>
    </row>
    <row r="177" spans="1:11" ht="57.75" customHeight="1" thickBot="1" x14ac:dyDescent="0.3">
      <c r="A177" s="1070" t="s">
        <v>1374</v>
      </c>
      <c r="B177" s="1079"/>
      <c r="C177" s="1079"/>
      <c r="D177" s="1079"/>
      <c r="E177" s="1079"/>
      <c r="F177" s="1080"/>
      <c r="G177" s="1070" t="s">
        <v>1375</v>
      </c>
      <c r="H177" s="1079"/>
      <c r="I177" s="1079"/>
      <c r="J177" s="1079"/>
      <c r="K177" s="1080"/>
    </row>
    <row r="178" spans="1:11" x14ac:dyDescent="0.25">
      <c r="A178" s="1057" t="s">
        <v>452</v>
      </c>
      <c r="B178" s="1058"/>
      <c r="C178" s="1058"/>
      <c r="D178" s="1058"/>
      <c r="E178" s="1058"/>
      <c r="F178" s="1059"/>
      <c r="G178" s="1057" t="s">
        <v>453</v>
      </c>
      <c r="H178" s="1058"/>
      <c r="I178" s="1058"/>
      <c r="J178" s="1058"/>
      <c r="K178" s="1059"/>
    </row>
    <row r="179" spans="1:11" x14ac:dyDescent="0.25">
      <c r="A179" s="1057"/>
      <c r="B179" s="1058"/>
      <c r="C179" s="1058"/>
      <c r="D179" s="1058"/>
      <c r="E179" s="1058"/>
      <c r="F179" s="1059"/>
      <c r="G179" s="1057"/>
      <c r="H179" s="1058"/>
      <c r="I179" s="1058"/>
      <c r="J179" s="1058"/>
      <c r="K179" s="1059"/>
    </row>
    <row r="180" spans="1:11" x14ac:dyDescent="0.25">
      <c r="A180" s="1057"/>
      <c r="B180" s="1058"/>
      <c r="C180" s="1058"/>
      <c r="D180" s="1058"/>
      <c r="E180" s="1058"/>
      <c r="F180" s="1059"/>
      <c r="G180" s="1057"/>
      <c r="H180" s="1058"/>
      <c r="I180" s="1058"/>
      <c r="J180" s="1058"/>
      <c r="K180" s="1059"/>
    </row>
    <row r="181" spans="1:11" x14ac:dyDescent="0.25">
      <c r="A181" s="1057"/>
      <c r="B181" s="1058"/>
      <c r="C181" s="1058"/>
      <c r="D181" s="1058"/>
      <c r="E181" s="1058"/>
      <c r="F181" s="1059"/>
      <c r="G181" s="1057"/>
      <c r="H181" s="1058"/>
      <c r="I181" s="1058"/>
      <c r="J181" s="1058"/>
      <c r="K181" s="1059"/>
    </row>
    <row r="182" spans="1:11" x14ac:dyDescent="0.25">
      <c r="A182" s="1057"/>
      <c r="B182" s="1058"/>
      <c r="C182" s="1058"/>
      <c r="D182" s="1058"/>
      <c r="E182" s="1058"/>
      <c r="F182" s="1059"/>
      <c r="G182" s="1057"/>
      <c r="H182" s="1058"/>
      <c r="I182" s="1058"/>
      <c r="J182" s="1058"/>
      <c r="K182" s="1059"/>
    </row>
    <row r="183" spans="1:11" x14ac:dyDescent="0.25">
      <c r="A183" s="1057"/>
      <c r="B183" s="1058"/>
      <c r="C183" s="1058"/>
      <c r="D183" s="1058"/>
      <c r="E183" s="1058"/>
      <c r="F183" s="1059"/>
      <c r="G183" s="1057"/>
      <c r="H183" s="1058"/>
      <c r="I183" s="1058"/>
      <c r="J183" s="1058"/>
      <c r="K183" s="1059"/>
    </row>
    <row r="184" spans="1:11" x14ac:dyDescent="0.25">
      <c r="A184" s="1057"/>
      <c r="B184" s="1058"/>
      <c r="C184" s="1058"/>
      <c r="D184" s="1058"/>
      <c r="E184" s="1058"/>
      <c r="F184" s="1059"/>
      <c r="G184" s="1057"/>
      <c r="H184" s="1058"/>
      <c r="I184" s="1058"/>
      <c r="J184" s="1058"/>
      <c r="K184" s="1059"/>
    </row>
    <row r="185" spans="1:11" x14ac:dyDescent="0.25">
      <c r="A185" s="1057"/>
      <c r="B185" s="1058"/>
      <c r="C185" s="1058"/>
      <c r="D185" s="1058"/>
      <c r="E185" s="1058"/>
      <c r="F185" s="1059"/>
      <c r="G185" s="1057"/>
      <c r="H185" s="1058"/>
      <c r="I185" s="1058"/>
      <c r="J185" s="1058"/>
      <c r="K185" s="1059"/>
    </row>
    <row r="186" spans="1:11" x14ac:dyDescent="0.25">
      <c r="A186" s="1057"/>
      <c r="B186" s="1058"/>
      <c r="C186" s="1058"/>
      <c r="D186" s="1058"/>
      <c r="E186" s="1058"/>
      <c r="F186" s="1059"/>
      <c r="G186" s="1057"/>
      <c r="H186" s="1058"/>
      <c r="I186" s="1058"/>
      <c r="J186" s="1058"/>
      <c r="K186" s="1059"/>
    </row>
    <row r="187" spans="1:11" x14ac:dyDescent="0.25">
      <c r="A187" s="1057"/>
      <c r="B187" s="1058"/>
      <c r="C187" s="1058"/>
      <c r="D187" s="1058"/>
      <c r="E187" s="1058"/>
      <c r="F187" s="1059"/>
      <c r="G187" s="1057"/>
      <c r="H187" s="1058"/>
      <c r="I187" s="1058"/>
      <c r="J187" s="1058"/>
      <c r="K187" s="1059"/>
    </row>
    <row r="188" spans="1:11" x14ac:dyDescent="0.25">
      <c r="A188" s="1057"/>
      <c r="B188" s="1058"/>
      <c r="C188" s="1058"/>
      <c r="D188" s="1058"/>
      <c r="E188" s="1058"/>
      <c r="F188" s="1059"/>
      <c r="G188" s="1057"/>
      <c r="H188" s="1058"/>
      <c r="I188" s="1058"/>
      <c r="J188" s="1058"/>
      <c r="K188" s="1059"/>
    </row>
    <row r="189" spans="1:11" x14ac:dyDescent="0.25">
      <c r="A189" s="1057"/>
      <c r="B189" s="1058"/>
      <c r="C189" s="1058"/>
      <c r="D189" s="1058"/>
      <c r="E189" s="1058"/>
      <c r="F189" s="1059"/>
      <c r="G189" s="1057"/>
      <c r="H189" s="1058"/>
      <c r="I189" s="1058"/>
      <c r="J189" s="1058"/>
      <c r="K189" s="1059"/>
    </row>
    <row r="190" spans="1:11" ht="15" customHeight="1" thickBot="1" x14ac:dyDescent="0.3">
      <c r="A190" s="1057"/>
      <c r="B190" s="1058"/>
      <c r="C190" s="1058"/>
      <c r="D190" s="1058"/>
      <c r="E190" s="1058"/>
      <c r="F190" s="1059"/>
      <c r="G190" s="1057"/>
      <c r="H190" s="1058"/>
      <c r="I190" s="1058"/>
      <c r="J190" s="1058"/>
      <c r="K190" s="1059"/>
    </row>
    <row r="191" spans="1:11" ht="77.25" customHeight="1" thickBot="1" x14ac:dyDescent="0.3">
      <c r="A191" s="1070" t="s">
        <v>1376</v>
      </c>
      <c r="B191" s="1079"/>
      <c r="C191" s="1079"/>
      <c r="D191" s="1079"/>
      <c r="E191" s="1079"/>
      <c r="F191" s="1080"/>
      <c r="G191" s="1070" t="s">
        <v>1377</v>
      </c>
      <c r="H191" s="1079"/>
      <c r="I191" s="1079"/>
      <c r="J191" s="1079"/>
      <c r="K191" s="1080"/>
    </row>
    <row r="192" spans="1:11" x14ac:dyDescent="0.25">
      <c r="A192" s="1057" t="s">
        <v>452</v>
      </c>
      <c r="B192" s="1058"/>
      <c r="C192" s="1058"/>
      <c r="D192" s="1058"/>
      <c r="E192" s="1058"/>
      <c r="F192" s="1059"/>
      <c r="G192" s="1057" t="s">
        <v>453</v>
      </c>
      <c r="H192" s="1058"/>
      <c r="I192" s="1058"/>
      <c r="J192" s="1058"/>
      <c r="K192" s="1059"/>
    </row>
    <row r="193" spans="1:11" x14ac:dyDescent="0.25">
      <c r="A193" s="1057"/>
      <c r="B193" s="1058"/>
      <c r="C193" s="1058"/>
      <c r="D193" s="1058"/>
      <c r="E193" s="1058"/>
      <c r="F193" s="1059"/>
      <c r="G193" s="1057"/>
      <c r="H193" s="1058"/>
      <c r="I193" s="1058"/>
      <c r="J193" s="1058"/>
      <c r="K193" s="1059"/>
    </row>
    <row r="194" spans="1:11" x14ac:dyDescent="0.25">
      <c r="A194" s="1057"/>
      <c r="B194" s="1058"/>
      <c r="C194" s="1058"/>
      <c r="D194" s="1058"/>
      <c r="E194" s="1058"/>
      <c r="F194" s="1059"/>
      <c r="G194" s="1057"/>
      <c r="H194" s="1058"/>
      <c r="I194" s="1058"/>
      <c r="J194" s="1058"/>
      <c r="K194" s="1059"/>
    </row>
    <row r="195" spans="1:11" x14ac:dyDescent="0.25">
      <c r="A195" s="1057"/>
      <c r="B195" s="1058"/>
      <c r="C195" s="1058"/>
      <c r="D195" s="1058"/>
      <c r="E195" s="1058"/>
      <c r="F195" s="1059"/>
      <c r="G195" s="1057"/>
      <c r="H195" s="1058"/>
      <c r="I195" s="1058"/>
      <c r="J195" s="1058"/>
      <c r="K195" s="1059"/>
    </row>
    <row r="196" spans="1:11" x14ac:dyDescent="0.25">
      <c r="A196" s="1057"/>
      <c r="B196" s="1058"/>
      <c r="C196" s="1058"/>
      <c r="D196" s="1058"/>
      <c r="E196" s="1058"/>
      <c r="F196" s="1059"/>
      <c r="G196" s="1057"/>
      <c r="H196" s="1058"/>
      <c r="I196" s="1058"/>
      <c r="J196" s="1058"/>
      <c r="K196" s="1059"/>
    </row>
    <row r="197" spans="1:11" x14ac:dyDescent="0.25">
      <c r="A197" s="1057"/>
      <c r="B197" s="1058"/>
      <c r="C197" s="1058"/>
      <c r="D197" s="1058"/>
      <c r="E197" s="1058"/>
      <c r="F197" s="1059"/>
      <c r="G197" s="1057"/>
      <c r="H197" s="1058"/>
      <c r="I197" s="1058"/>
      <c r="J197" s="1058"/>
      <c r="K197" s="1059"/>
    </row>
    <row r="198" spans="1:11" x14ac:dyDescent="0.25">
      <c r="A198" s="1057"/>
      <c r="B198" s="1058"/>
      <c r="C198" s="1058"/>
      <c r="D198" s="1058"/>
      <c r="E198" s="1058"/>
      <c r="F198" s="1059"/>
      <c r="G198" s="1057"/>
      <c r="H198" s="1058"/>
      <c r="I198" s="1058"/>
      <c r="J198" s="1058"/>
      <c r="K198" s="1059"/>
    </row>
    <row r="199" spans="1:11" x14ac:dyDescent="0.25">
      <c r="A199" s="1057"/>
      <c r="B199" s="1058"/>
      <c r="C199" s="1058"/>
      <c r="D199" s="1058"/>
      <c r="E199" s="1058"/>
      <c r="F199" s="1059"/>
      <c r="G199" s="1057"/>
      <c r="H199" s="1058"/>
      <c r="I199" s="1058"/>
      <c r="J199" s="1058"/>
      <c r="K199" s="1059"/>
    </row>
    <row r="200" spans="1:11" x14ac:dyDescent="0.25">
      <c r="A200" s="1057"/>
      <c r="B200" s="1058"/>
      <c r="C200" s="1058"/>
      <c r="D200" s="1058"/>
      <c r="E200" s="1058"/>
      <c r="F200" s="1059"/>
      <c r="G200" s="1057"/>
      <c r="H200" s="1058"/>
      <c r="I200" s="1058"/>
      <c r="J200" s="1058"/>
      <c r="K200" s="1059"/>
    </row>
    <row r="201" spans="1:11" x14ac:dyDescent="0.25">
      <c r="A201" s="1057"/>
      <c r="B201" s="1058"/>
      <c r="C201" s="1058"/>
      <c r="D201" s="1058"/>
      <c r="E201" s="1058"/>
      <c r="F201" s="1059"/>
      <c r="G201" s="1057"/>
      <c r="H201" s="1058"/>
      <c r="I201" s="1058"/>
      <c r="J201" s="1058"/>
      <c r="K201" s="1059"/>
    </row>
    <row r="202" spans="1:11" x14ac:dyDescent="0.25">
      <c r="A202" s="1057"/>
      <c r="B202" s="1058"/>
      <c r="C202" s="1058"/>
      <c r="D202" s="1058"/>
      <c r="E202" s="1058"/>
      <c r="F202" s="1059"/>
      <c r="G202" s="1057"/>
      <c r="H202" s="1058"/>
      <c r="I202" s="1058"/>
      <c r="J202" s="1058"/>
      <c r="K202" s="1059"/>
    </row>
    <row r="203" spans="1:11" x14ac:dyDescent="0.25">
      <c r="A203" s="1057"/>
      <c r="B203" s="1058"/>
      <c r="C203" s="1058"/>
      <c r="D203" s="1058"/>
      <c r="E203" s="1058"/>
      <c r="F203" s="1059"/>
      <c r="G203" s="1057"/>
      <c r="H203" s="1058"/>
      <c r="I203" s="1058"/>
      <c r="J203" s="1058"/>
      <c r="K203" s="1059"/>
    </row>
    <row r="204" spans="1:11" x14ac:dyDescent="0.25">
      <c r="A204" s="1057"/>
      <c r="B204" s="1058"/>
      <c r="C204" s="1058"/>
      <c r="D204" s="1058"/>
      <c r="E204" s="1058"/>
      <c r="F204" s="1059"/>
      <c r="G204" s="1057"/>
      <c r="H204" s="1058"/>
      <c r="I204" s="1058"/>
      <c r="J204" s="1058"/>
      <c r="K204" s="1059"/>
    </row>
    <row r="205" spans="1:11" ht="15.75" thickBot="1" x14ac:dyDescent="0.3">
      <c r="A205" s="1057"/>
      <c r="B205" s="1058"/>
      <c r="C205" s="1058"/>
      <c r="D205" s="1058"/>
      <c r="E205" s="1058"/>
      <c r="F205" s="1059"/>
      <c r="G205" s="1057"/>
      <c r="H205" s="1058"/>
      <c r="I205" s="1058"/>
      <c r="J205" s="1058"/>
      <c r="K205" s="1059"/>
    </row>
    <row r="206" spans="1:11" x14ac:dyDescent="0.25">
      <c r="A206" s="1081" t="s">
        <v>1378</v>
      </c>
      <c r="B206" s="1091"/>
      <c r="C206" s="1091"/>
      <c r="D206" s="1091"/>
      <c r="E206" s="1091"/>
      <c r="F206" s="1092"/>
      <c r="G206" s="1081" t="s">
        <v>1379</v>
      </c>
      <c r="H206" s="1091"/>
      <c r="I206" s="1091"/>
      <c r="J206" s="1091"/>
      <c r="K206" s="1092"/>
    </row>
    <row r="207" spans="1:11" ht="66" customHeight="1" thickBot="1" x14ac:dyDescent="0.3">
      <c r="A207" s="1093"/>
      <c r="B207" s="1094"/>
      <c r="C207" s="1094"/>
      <c r="D207" s="1094"/>
      <c r="E207" s="1094"/>
      <c r="F207" s="1095"/>
      <c r="G207" s="1093"/>
      <c r="H207" s="1094"/>
      <c r="I207" s="1094"/>
      <c r="J207" s="1094"/>
      <c r="K207" s="1095"/>
    </row>
    <row r="208" spans="1:11" x14ac:dyDescent="0.25">
      <c r="A208" s="1057" t="s">
        <v>452</v>
      </c>
      <c r="B208" s="1058"/>
      <c r="C208" s="1058"/>
      <c r="D208" s="1058"/>
      <c r="E208" s="1058"/>
      <c r="F208" s="1059"/>
      <c r="G208" s="1057" t="s">
        <v>453</v>
      </c>
      <c r="H208" s="1058"/>
      <c r="I208" s="1058"/>
      <c r="J208" s="1058"/>
      <c r="K208" s="1059"/>
    </row>
    <row r="209" spans="1:11" x14ac:dyDescent="0.25">
      <c r="A209" s="1057"/>
      <c r="B209" s="1058"/>
      <c r="C209" s="1058"/>
      <c r="D209" s="1058"/>
      <c r="E209" s="1058"/>
      <c r="F209" s="1059"/>
      <c r="G209" s="1057"/>
      <c r="H209" s="1058"/>
      <c r="I209" s="1058"/>
      <c r="J209" s="1058"/>
      <c r="K209" s="1059"/>
    </row>
    <row r="210" spans="1:11" x14ac:dyDescent="0.25">
      <c r="A210" s="1057"/>
      <c r="B210" s="1058"/>
      <c r="C210" s="1058"/>
      <c r="D210" s="1058"/>
      <c r="E210" s="1058"/>
      <c r="F210" s="1059"/>
      <c r="G210" s="1057"/>
      <c r="H210" s="1058"/>
      <c r="I210" s="1058"/>
      <c r="J210" s="1058"/>
      <c r="K210" s="1059"/>
    </row>
    <row r="211" spans="1:11" x14ac:dyDescent="0.25">
      <c r="A211" s="1057"/>
      <c r="B211" s="1058"/>
      <c r="C211" s="1058"/>
      <c r="D211" s="1058"/>
      <c r="E211" s="1058"/>
      <c r="F211" s="1059"/>
      <c r="G211" s="1057"/>
      <c r="H211" s="1058"/>
      <c r="I211" s="1058"/>
      <c r="J211" s="1058"/>
      <c r="K211" s="1059"/>
    </row>
    <row r="212" spans="1:11" x14ac:dyDescent="0.25">
      <c r="A212" s="1057"/>
      <c r="B212" s="1058"/>
      <c r="C212" s="1058"/>
      <c r="D212" s="1058"/>
      <c r="E212" s="1058"/>
      <c r="F212" s="1059"/>
      <c r="G212" s="1057"/>
      <c r="H212" s="1058"/>
      <c r="I212" s="1058"/>
      <c r="J212" s="1058"/>
      <c r="K212" s="1059"/>
    </row>
    <row r="213" spans="1:11" x14ac:dyDescent="0.25">
      <c r="A213" s="1057"/>
      <c r="B213" s="1058"/>
      <c r="C213" s="1058"/>
      <c r="D213" s="1058"/>
      <c r="E213" s="1058"/>
      <c r="F213" s="1059"/>
      <c r="G213" s="1057"/>
      <c r="H213" s="1058"/>
      <c r="I213" s="1058"/>
      <c r="J213" s="1058"/>
      <c r="K213" s="1059"/>
    </row>
    <row r="214" spans="1:11" x14ac:dyDescent="0.25">
      <c r="A214" s="1057"/>
      <c r="B214" s="1058"/>
      <c r="C214" s="1058"/>
      <c r="D214" s="1058"/>
      <c r="E214" s="1058"/>
      <c r="F214" s="1059"/>
      <c r="G214" s="1057"/>
      <c r="H214" s="1058"/>
      <c r="I214" s="1058"/>
      <c r="J214" s="1058"/>
      <c r="K214" s="1059"/>
    </row>
    <row r="215" spans="1:11" x14ac:dyDescent="0.25">
      <c r="A215" s="1057"/>
      <c r="B215" s="1058"/>
      <c r="C215" s="1058"/>
      <c r="D215" s="1058"/>
      <c r="E215" s="1058"/>
      <c r="F215" s="1059"/>
      <c r="G215" s="1057"/>
      <c r="H215" s="1058"/>
      <c r="I215" s="1058"/>
      <c r="J215" s="1058"/>
      <c r="K215" s="1059"/>
    </row>
    <row r="216" spans="1:11" x14ac:dyDescent="0.25">
      <c r="A216" s="1057"/>
      <c r="B216" s="1058"/>
      <c r="C216" s="1058"/>
      <c r="D216" s="1058"/>
      <c r="E216" s="1058"/>
      <c r="F216" s="1059"/>
      <c r="G216" s="1057"/>
      <c r="H216" s="1058"/>
      <c r="I216" s="1058"/>
      <c r="J216" s="1058"/>
      <c r="K216" s="1059"/>
    </row>
    <row r="217" spans="1:11" x14ac:dyDescent="0.25">
      <c r="A217" s="1057"/>
      <c r="B217" s="1058"/>
      <c r="C217" s="1058"/>
      <c r="D217" s="1058"/>
      <c r="E217" s="1058"/>
      <c r="F217" s="1059"/>
      <c r="G217" s="1057"/>
      <c r="H217" s="1058"/>
      <c r="I217" s="1058"/>
      <c r="J217" s="1058"/>
      <c r="K217" s="1059"/>
    </row>
    <row r="218" spans="1:11" x14ac:dyDescent="0.25">
      <c r="A218" s="1057"/>
      <c r="B218" s="1058"/>
      <c r="C218" s="1058"/>
      <c r="D218" s="1058"/>
      <c r="E218" s="1058"/>
      <c r="F218" s="1059"/>
      <c r="G218" s="1057"/>
      <c r="H218" s="1058"/>
      <c r="I218" s="1058"/>
      <c r="J218" s="1058"/>
      <c r="K218" s="1059"/>
    </row>
    <row r="219" spans="1:11" x14ac:dyDescent="0.25">
      <c r="A219" s="1057"/>
      <c r="B219" s="1058"/>
      <c r="C219" s="1058"/>
      <c r="D219" s="1058"/>
      <c r="E219" s="1058"/>
      <c r="F219" s="1059"/>
      <c r="G219" s="1057"/>
      <c r="H219" s="1058"/>
      <c r="I219" s="1058"/>
      <c r="J219" s="1058"/>
      <c r="K219" s="1059"/>
    </row>
    <row r="220" spans="1:11" x14ac:dyDescent="0.25">
      <c r="A220" s="1057"/>
      <c r="B220" s="1058"/>
      <c r="C220" s="1058"/>
      <c r="D220" s="1058"/>
      <c r="E220" s="1058"/>
      <c r="F220" s="1059"/>
      <c r="G220" s="1057"/>
      <c r="H220" s="1058"/>
      <c r="I220" s="1058"/>
      <c r="J220" s="1058"/>
      <c r="K220" s="1059"/>
    </row>
    <row r="221" spans="1:11" ht="15.75" thickBot="1" x14ac:dyDescent="0.3">
      <c r="A221" s="1057"/>
      <c r="B221" s="1058"/>
      <c r="C221" s="1058"/>
      <c r="D221" s="1058"/>
      <c r="E221" s="1058"/>
      <c r="F221" s="1059"/>
      <c r="G221" s="1057"/>
      <c r="H221" s="1058"/>
      <c r="I221" s="1058"/>
      <c r="J221" s="1058"/>
      <c r="K221" s="1059"/>
    </row>
    <row r="222" spans="1:11" ht="84" customHeight="1" thickBot="1" x14ac:dyDescent="0.3">
      <c r="A222" s="1070" t="s">
        <v>1380</v>
      </c>
      <c r="B222" s="1079"/>
      <c r="C222" s="1079"/>
      <c r="D222" s="1079"/>
      <c r="E222" s="1079"/>
      <c r="F222" s="1080"/>
      <c r="G222" s="1070" t="s">
        <v>1381</v>
      </c>
      <c r="H222" s="1079"/>
      <c r="I222" s="1079"/>
      <c r="J222" s="1079"/>
      <c r="K222" s="1080"/>
    </row>
  </sheetData>
  <mergeCells count="63">
    <mergeCell ref="A222:F222"/>
    <mergeCell ref="G222:K222"/>
    <mergeCell ref="A192:F205"/>
    <mergeCell ref="G192:K205"/>
    <mergeCell ref="A206:F207"/>
    <mergeCell ref="G206:K207"/>
    <mergeCell ref="A208:F221"/>
    <mergeCell ref="G208:K221"/>
    <mergeCell ref="A177:F177"/>
    <mergeCell ref="G177:K177"/>
    <mergeCell ref="A178:F190"/>
    <mergeCell ref="G178:K190"/>
    <mergeCell ref="A191:F191"/>
    <mergeCell ref="G191:K191"/>
    <mergeCell ref="A147:F160"/>
    <mergeCell ref="G147:K160"/>
    <mergeCell ref="A161:F162"/>
    <mergeCell ref="G161:K162"/>
    <mergeCell ref="A163:F176"/>
    <mergeCell ref="G163:K176"/>
    <mergeCell ref="A129:F130"/>
    <mergeCell ref="G129:K130"/>
    <mergeCell ref="A131:F144"/>
    <mergeCell ref="G131:K144"/>
    <mergeCell ref="A145:F146"/>
    <mergeCell ref="G145:K146"/>
    <mergeCell ref="A99:F112"/>
    <mergeCell ref="G99:K112"/>
    <mergeCell ref="A113:F114"/>
    <mergeCell ref="G113:K114"/>
    <mergeCell ref="A115:F128"/>
    <mergeCell ref="G115:K128"/>
    <mergeCell ref="A81:F82"/>
    <mergeCell ref="G81:K82"/>
    <mergeCell ref="A83:F96"/>
    <mergeCell ref="G83:K96"/>
    <mergeCell ref="A97:F98"/>
    <mergeCell ref="G97:J98"/>
    <mergeCell ref="A52:F65"/>
    <mergeCell ref="G52:K65"/>
    <mergeCell ref="A66:F66"/>
    <mergeCell ref="G66:K66"/>
    <mergeCell ref="A67:F80"/>
    <mergeCell ref="G67:K80"/>
    <mergeCell ref="A36:F36"/>
    <mergeCell ref="G36:K36"/>
    <mergeCell ref="A37:F50"/>
    <mergeCell ref="G37:K50"/>
    <mergeCell ref="A51:F51"/>
    <mergeCell ref="G51:K51"/>
    <mergeCell ref="A6:F19"/>
    <mergeCell ref="G6:K19"/>
    <mergeCell ref="A20:F21"/>
    <mergeCell ref="G20:K21"/>
    <mergeCell ref="A22:F35"/>
    <mergeCell ref="G22:K35"/>
    <mergeCell ref="A1:K2"/>
    <mergeCell ref="A3:D3"/>
    <mergeCell ref="F3:H3"/>
    <mergeCell ref="I3:K3"/>
    <mergeCell ref="A4:G5"/>
    <mergeCell ref="J4:K4"/>
    <mergeCell ref="J5:K5"/>
  </mergeCells>
  <printOptions horizontalCentered="1" verticalCentered="1"/>
  <pageMargins left="0.23622047244094491" right="0.23622047244094491" top="0.74803149606299213" bottom="0.74803149606299213" header="0.31496062992125984" footer="0.31496062992125984"/>
  <pageSetup scale="39" orientation="portrait" r:id="rId1"/>
  <headerFooter>
    <oddFooter>Página &amp;P&amp;R&amp;A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S79"/>
  <sheetViews>
    <sheetView zoomScaleNormal="100" workbookViewId="0">
      <selection activeCell="B2" sqref="B2:I3"/>
    </sheetView>
  </sheetViews>
  <sheetFormatPr baseColWidth="10" defaultColWidth="10.85546875" defaultRowHeight="12.75" x14ac:dyDescent="0.2"/>
  <cols>
    <col min="1" max="1" width="4.5703125" style="34" customWidth="1"/>
    <col min="2" max="2" width="20.28515625" style="33" customWidth="1"/>
    <col min="3" max="3" width="10" style="34" customWidth="1"/>
    <col min="4" max="4" width="11.28515625" style="34" customWidth="1"/>
    <col min="5" max="5" width="11.42578125" style="34" customWidth="1"/>
    <col min="6" max="6" width="11.7109375" style="34" customWidth="1"/>
    <col min="7" max="7" width="15.42578125" style="34" customWidth="1"/>
    <col min="8" max="8" width="10.7109375" style="34" customWidth="1"/>
    <col min="9" max="10" width="19.42578125" style="34" customWidth="1"/>
    <col min="11" max="11" width="17.140625" style="34" customWidth="1"/>
    <col min="12" max="14" width="10.85546875" style="34"/>
    <col min="15" max="15" width="12.28515625" style="34" customWidth="1"/>
    <col min="16" max="16" width="10.85546875" style="34"/>
    <col min="17" max="17" width="13.7109375" style="34" customWidth="1"/>
    <col min="18" max="18" width="10.5703125" style="34" customWidth="1"/>
    <col min="19" max="19" width="17.140625" style="34" customWidth="1"/>
    <col min="20" max="16384" width="10.85546875" style="34"/>
  </cols>
  <sheetData>
    <row r="1" spans="2:19" ht="15" thickBot="1" x14ac:dyDescent="0.25">
      <c r="K1" s="6"/>
      <c r="L1" s="6"/>
      <c r="M1" s="6"/>
      <c r="N1" s="6"/>
      <c r="O1" s="6"/>
      <c r="P1" s="6"/>
      <c r="Q1" s="6"/>
      <c r="R1" s="6"/>
      <c r="S1" s="6"/>
    </row>
    <row r="2" spans="2:19" ht="14.25" customHeight="1" x14ac:dyDescent="0.2">
      <c r="B2" s="772" t="s">
        <v>251</v>
      </c>
      <c r="C2" s="773"/>
      <c r="D2" s="773"/>
      <c r="E2" s="773"/>
      <c r="F2" s="773"/>
      <c r="G2" s="773"/>
      <c r="H2" s="773"/>
      <c r="I2" s="774"/>
      <c r="J2" s="282"/>
      <c r="K2" s="778" t="s">
        <v>251</v>
      </c>
      <c r="L2" s="779"/>
      <c r="M2" s="779"/>
      <c r="N2" s="779"/>
      <c r="O2" s="779"/>
      <c r="P2" s="779"/>
      <c r="Q2" s="779"/>
      <c r="R2" s="779"/>
      <c r="S2" s="780"/>
    </row>
    <row r="3" spans="2:19" ht="34.5" customHeight="1" x14ac:dyDescent="0.2">
      <c r="B3" s="775"/>
      <c r="C3" s="776"/>
      <c r="D3" s="776"/>
      <c r="E3" s="776"/>
      <c r="F3" s="776"/>
      <c r="G3" s="776"/>
      <c r="H3" s="776"/>
      <c r="I3" s="777"/>
      <c r="J3" s="282"/>
      <c r="K3" s="781"/>
      <c r="L3" s="782"/>
      <c r="M3" s="782"/>
      <c r="N3" s="782"/>
      <c r="O3" s="782"/>
      <c r="P3" s="782"/>
      <c r="Q3" s="782"/>
      <c r="R3" s="782"/>
      <c r="S3" s="783"/>
    </row>
    <row r="4" spans="2:19" ht="27.75" customHeight="1" x14ac:dyDescent="0.2">
      <c r="B4" s="784" t="s">
        <v>252</v>
      </c>
      <c r="C4" s="785"/>
      <c r="D4" s="785"/>
      <c r="E4" s="785"/>
      <c r="F4" s="786"/>
      <c r="G4" s="344" t="s">
        <v>489</v>
      </c>
      <c r="H4" s="343" t="s">
        <v>2</v>
      </c>
      <c r="I4" s="99" t="s">
        <v>0</v>
      </c>
      <c r="J4" s="283"/>
      <c r="K4" s="790" t="s">
        <v>252</v>
      </c>
      <c r="L4" s="791"/>
      <c r="M4" s="791"/>
      <c r="N4" s="791"/>
      <c r="O4" s="791"/>
      <c r="P4" s="792" t="s">
        <v>748</v>
      </c>
      <c r="Q4" s="792"/>
      <c r="R4" s="343" t="s">
        <v>0</v>
      </c>
      <c r="S4" s="128" t="s">
        <v>2</v>
      </c>
    </row>
    <row r="5" spans="2:19" ht="27.75" customHeight="1" x14ac:dyDescent="0.25">
      <c r="B5" s="787"/>
      <c r="C5" s="788"/>
      <c r="D5" s="788"/>
      <c r="E5" s="788"/>
      <c r="F5" s="789"/>
      <c r="G5" s="100" t="s">
        <v>512</v>
      </c>
      <c r="H5" s="136">
        <v>3</v>
      </c>
      <c r="I5" s="101" t="s">
        <v>253</v>
      </c>
      <c r="J5" s="284"/>
      <c r="K5" s="790"/>
      <c r="L5" s="791"/>
      <c r="M5" s="791"/>
      <c r="N5" s="791"/>
      <c r="O5" s="791"/>
      <c r="P5" s="793" t="s">
        <v>490</v>
      </c>
      <c r="Q5" s="793"/>
      <c r="R5" s="136" t="s">
        <v>254</v>
      </c>
      <c r="S5" s="127">
        <v>4</v>
      </c>
    </row>
    <row r="6" spans="2:19" ht="33.75" customHeight="1" x14ac:dyDescent="0.2">
      <c r="B6" s="803" t="s">
        <v>255</v>
      </c>
      <c r="C6" s="804"/>
      <c r="D6" s="804"/>
      <c r="E6" s="804"/>
      <c r="F6" s="804"/>
      <c r="G6" s="804"/>
      <c r="H6" s="805"/>
      <c r="I6" s="796"/>
      <c r="J6" s="283"/>
      <c r="K6" s="806" t="s">
        <v>256</v>
      </c>
      <c r="L6" s="807"/>
      <c r="M6" s="807"/>
      <c r="N6" s="807"/>
      <c r="O6" s="807"/>
      <c r="P6" s="807"/>
      <c r="Q6" s="807"/>
      <c r="R6" s="807"/>
      <c r="S6" s="798"/>
    </row>
    <row r="7" spans="2:19" ht="15" customHeight="1" x14ac:dyDescent="0.2">
      <c r="B7" s="808" t="s">
        <v>257</v>
      </c>
      <c r="C7" s="809"/>
      <c r="D7" s="811">
        <v>1</v>
      </c>
      <c r="E7" s="811">
        <v>2</v>
      </c>
      <c r="F7" s="811">
        <v>3</v>
      </c>
      <c r="G7" s="813" t="s">
        <v>258</v>
      </c>
      <c r="H7" s="795" t="s">
        <v>96</v>
      </c>
      <c r="I7" s="796"/>
      <c r="J7" s="283"/>
      <c r="K7" s="815" t="s">
        <v>749</v>
      </c>
      <c r="L7" s="794"/>
      <c r="M7" s="794" t="s">
        <v>849</v>
      </c>
      <c r="N7" s="794" t="s">
        <v>850</v>
      </c>
      <c r="O7" s="794" t="s">
        <v>851</v>
      </c>
      <c r="P7" s="794" t="s">
        <v>852</v>
      </c>
      <c r="Q7" s="794" t="s">
        <v>258</v>
      </c>
      <c r="R7" s="795" t="s">
        <v>96</v>
      </c>
      <c r="S7" s="796"/>
    </row>
    <row r="8" spans="2:19" ht="15.75" customHeight="1" x14ac:dyDescent="0.2">
      <c r="B8" s="806"/>
      <c r="C8" s="810"/>
      <c r="D8" s="812"/>
      <c r="E8" s="812"/>
      <c r="F8" s="812"/>
      <c r="G8" s="814"/>
      <c r="H8" s="797"/>
      <c r="I8" s="798"/>
      <c r="J8" s="283"/>
      <c r="K8" s="815"/>
      <c r="L8" s="794"/>
      <c r="M8" s="794"/>
      <c r="N8" s="794"/>
      <c r="O8" s="794"/>
      <c r="P8" s="794"/>
      <c r="Q8" s="794"/>
      <c r="R8" s="797"/>
      <c r="S8" s="798"/>
    </row>
    <row r="9" spans="2:19" ht="15.75" customHeight="1" thickBot="1" x14ac:dyDescent="0.3">
      <c r="B9" s="102">
        <v>3</v>
      </c>
      <c r="C9" s="103">
        <v>500</v>
      </c>
      <c r="D9" s="103">
        <v>3</v>
      </c>
      <c r="E9" s="103">
        <v>50</v>
      </c>
      <c r="F9" s="103"/>
      <c r="G9" s="103"/>
      <c r="H9" s="799"/>
      <c r="I9" s="800"/>
      <c r="J9" s="285"/>
      <c r="K9" s="102">
        <v>3</v>
      </c>
      <c r="L9" s="103">
        <v>500</v>
      </c>
      <c r="M9" s="293">
        <v>3</v>
      </c>
      <c r="N9" s="293"/>
      <c r="O9" s="293">
        <v>50</v>
      </c>
      <c r="P9" s="293"/>
      <c r="Q9" s="293"/>
      <c r="R9" s="801"/>
      <c r="S9" s="802"/>
    </row>
    <row r="10" spans="2:19" ht="20.25" customHeight="1" x14ac:dyDescent="0.2">
      <c r="B10" s="816" t="s">
        <v>259</v>
      </c>
      <c r="C10" s="104">
        <v>1</v>
      </c>
      <c r="D10" s="35">
        <v>226</v>
      </c>
      <c r="E10" s="35">
        <v>169</v>
      </c>
      <c r="F10" s="35">
        <v>11</v>
      </c>
      <c r="G10" s="105">
        <f>+D10+E10+F10</f>
        <v>406</v>
      </c>
      <c r="H10" s="819"/>
      <c r="I10" s="820"/>
      <c r="J10" s="286"/>
      <c r="K10" s="830" t="s">
        <v>259</v>
      </c>
      <c r="L10" s="294">
        <v>1</v>
      </c>
      <c r="M10" s="295">
        <v>225</v>
      </c>
      <c r="N10" s="295">
        <v>169</v>
      </c>
      <c r="O10" s="295">
        <v>11</v>
      </c>
      <c r="P10" s="295">
        <v>0</v>
      </c>
      <c r="Q10" s="108">
        <f>SUM(M10:P10)</f>
        <v>405</v>
      </c>
      <c r="R10" s="821"/>
      <c r="S10" s="777"/>
    </row>
    <row r="11" spans="2:19" ht="16.5" customHeight="1" x14ac:dyDescent="0.2">
      <c r="B11" s="817"/>
      <c r="C11" s="106" t="s">
        <v>263</v>
      </c>
      <c r="D11" s="36">
        <f>+D10*0.4</f>
        <v>90.4</v>
      </c>
      <c r="E11" s="36">
        <f t="shared" ref="E11" si="0">+E10*0.4</f>
        <v>67.600000000000009</v>
      </c>
      <c r="F11" s="36">
        <f>+F10*0.4</f>
        <v>4.4000000000000004</v>
      </c>
      <c r="G11" s="36">
        <f>+D11+E11+F11</f>
        <v>162.4</v>
      </c>
      <c r="H11" s="822"/>
      <c r="I11" s="823"/>
      <c r="J11" s="286"/>
      <c r="K11" s="830"/>
      <c r="L11" s="296">
        <v>0.4</v>
      </c>
      <c r="M11" s="36">
        <f>M10*0.4</f>
        <v>90</v>
      </c>
      <c r="N11" s="36">
        <f>N10*0.4</f>
        <v>67.600000000000009</v>
      </c>
      <c r="O11" s="36">
        <v>5</v>
      </c>
      <c r="P11" s="36">
        <f>P10*0.4</f>
        <v>0</v>
      </c>
      <c r="Q11" s="84">
        <f>SUM(M11:P11)</f>
        <v>162.60000000000002</v>
      </c>
      <c r="R11" s="824"/>
      <c r="S11" s="825"/>
    </row>
    <row r="12" spans="2:19" ht="25.5" customHeight="1" thickBot="1" x14ac:dyDescent="0.25">
      <c r="B12" s="818"/>
      <c r="C12" s="107">
        <v>0.6</v>
      </c>
      <c r="D12" s="37">
        <f>+D10*0.6</f>
        <v>135.6</v>
      </c>
      <c r="E12" s="37">
        <f t="shared" ref="E12" si="1">+E10*0.6</f>
        <v>101.39999999999999</v>
      </c>
      <c r="F12" s="37">
        <f>+F10*0.6</f>
        <v>6.6</v>
      </c>
      <c r="G12" s="37">
        <f>+D12+E12+F12</f>
        <v>243.6</v>
      </c>
      <c r="H12" s="826"/>
      <c r="I12" s="827"/>
      <c r="J12" s="286"/>
      <c r="K12" s="830"/>
      <c r="L12" s="297">
        <v>0.6</v>
      </c>
      <c r="M12" s="37">
        <v>135</v>
      </c>
      <c r="N12" s="37">
        <f>N10*0.6</f>
        <v>101.39999999999999</v>
      </c>
      <c r="O12" s="37">
        <v>6</v>
      </c>
      <c r="P12" s="37">
        <f>P10*0.6</f>
        <v>0</v>
      </c>
      <c r="Q12" s="298">
        <f>SUM(M12:P12)</f>
        <v>242.39999999999998</v>
      </c>
      <c r="R12" s="828"/>
      <c r="S12" s="829"/>
    </row>
    <row r="13" spans="2:19" x14ac:dyDescent="0.2">
      <c r="B13" s="816" t="s">
        <v>260</v>
      </c>
      <c r="C13" s="104" t="s">
        <v>258</v>
      </c>
      <c r="D13" s="35">
        <v>226</v>
      </c>
      <c r="E13" s="35">
        <v>165</v>
      </c>
      <c r="F13" s="35">
        <v>11</v>
      </c>
      <c r="G13" s="108">
        <f t="shared" ref="G13:G39" si="2">+D13+E13+F13</f>
        <v>402</v>
      </c>
      <c r="H13" s="819"/>
      <c r="I13" s="820"/>
      <c r="J13" s="286"/>
      <c r="K13" s="816" t="s">
        <v>260</v>
      </c>
      <c r="L13" s="294" t="s">
        <v>258</v>
      </c>
      <c r="M13" s="295">
        <f>M10</f>
        <v>225</v>
      </c>
      <c r="N13" s="295">
        <f>N10</f>
        <v>169</v>
      </c>
      <c r="O13" s="295">
        <f>O10</f>
        <v>11</v>
      </c>
      <c r="P13" s="295">
        <f>P10</f>
        <v>0</v>
      </c>
      <c r="Q13" s="108">
        <f>SUM(M13:P13)</f>
        <v>405</v>
      </c>
      <c r="R13" s="821"/>
      <c r="S13" s="777"/>
    </row>
    <row r="14" spans="2:19" x14ac:dyDescent="0.2">
      <c r="B14" s="817"/>
      <c r="C14" s="106" t="s">
        <v>263</v>
      </c>
      <c r="D14" s="36">
        <f>+D13*0.4</f>
        <v>90.4</v>
      </c>
      <c r="E14" s="36">
        <f>+E13*0.4</f>
        <v>66</v>
      </c>
      <c r="F14" s="36">
        <v>4</v>
      </c>
      <c r="G14" s="36">
        <f t="shared" si="2"/>
        <v>160.4</v>
      </c>
      <c r="H14" s="822"/>
      <c r="I14" s="823"/>
      <c r="J14" s="286"/>
      <c r="K14" s="817"/>
      <c r="L14" s="296">
        <v>0.4</v>
      </c>
      <c r="M14" s="36">
        <v>15</v>
      </c>
      <c r="N14" s="36">
        <v>0</v>
      </c>
      <c r="O14" s="36">
        <v>0</v>
      </c>
      <c r="P14" s="36">
        <v>0</v>
      </c>
      <c r="Q14" s="36">
        <f t="shared" ref="Q14:Q26" si="3">SUM(M14:P14)</f>
        <v>15</v>
      </c>
      <c r="R14" s="824"/>
      <c r="S14" s="825"/>
    </row>
    <row r="15" spans="2:19" ht="12.75" customHeight="1" thickBot="1" x14ac:dyDescent="0.25">
      <c r="B15" s="818"/>
      <c r="C15" s="107">
        <v>0.6</v>
      </c>
      <c r="D15" s="38">
        <f>+D13*0.6</f>
        <v>135.6</v>
      </c>
      <c r="E15" s="38">
        <f>+E13*0.6</f>
        <v>99</v>
      </c>
      <c r="F15" s="38">
        <v>7</v>
      </c>
      <c r="G15" s="38">
        <f t="shared" si="2"/>
        <v>241.6</v>
      </c>
      <c r="H15" s="826"/>
      <c r="I15" s="827"/>
      <c r="J15" s="286"/>
      <c r="K15" s="818"/>
      <c r="L15" s="297">
        <v>0.6</v>
      </c>
      <c r="M15" s="37">
        <v>0</v>
      </c>
      <c r="N15" s="37">
        <v>0</v>
      </c>
      <c r="O15" s="37">
        <v>0</v>
      </c>
      <c r="P15" s="37">
        <v>0</v>
      </c>
      <c r="Q15" s="37">
        <f t="shared" si="3"/>
        <v>0</v>
      </c>
      <c r="R15" s="828"/>
      <c r="S15" s="829"/>
    </row>
    <row r="16" spans="2:19" ht="15" customHeight="1" x14ac:dyDescent="0.2">
      <c r="B16" s="816" t="s">
        <v>261</v>
      </c>
      <c r="C16" s="104" t="s">
        <v>258</v>
      </c>
      <c r="D16" s="35">
        <v>226</v>
      </c>
      <c r="E16" s="35">
        <v>169</v>
      </c>
      <c r="F16" s="35">
        <v>11</v>
      </c>
      <c r="G16" s="105">
        <f t="shared" si="2"/>
        <v>406</v>
      </c>
      <c r="H16" s="819"/>
      <c r="I16" s="820"/>
      <c r="J16" s="286"/>
      <c r="K16" s="816" t="s">
        <v>262</v>
      </c>
      <c r="L16" s="294" t="s">
        <v>258</v>
      </c>
      <c r="M16" s="295">
        <f>M10</f>
        <v>225</v>
      </c>
      <c r="N16" s="295">
        <f>N10</f>
        <v>169</v>
      </c>
      <c r="O16" s="295">
        <f>O10</f>
        <v>11</v>
      </c>
      <c r="P16" s="295">
        <f>P10</f>
        <v>0</v>
      </c>
      <c r="Q16" s="108">
        <f>SUM(M16:P16)</f>
        <v>405</v>
      </c>
      <c r="R16" s="821"/>
      <c r="S16" s="777"/>
    </row>
    <row r="17" spans="2:19" ht="15.75" customHeight="1" x14ac:dyDescent="0.2">
      <c r="B17" s="817"/>
      <c r="C17" s="106" t="s">
        <v>263</v>
      </c>
      <c r="D17" s="36">
        <f>+D16*0.4</f>
        <v>90.4</v>
      </c>
      <c r="E17" s="36">
        <f>+E16*0.4</f>
        <v>67.600000000000009</v>
      </c>
      <c r="F17" s="36">
        <f>+F16*0.4</f>
        <v>4.4000000000000004</v>
      </c>
      <c r="G17" s="36">
        <f t="shared" si="2"/>
        <v>162.4</v>
      </c>
      <c r="H17" s="822"/>
      <c r="I17" s="823"/>
      <c r="J17" s="286"/>
      <c r="K17" s="817"/>
      <c r="L17" s="296" t="s">
        <v>263</v>
      </c>
      <c r="M17" s="36">
        <v>91</v>
      </c>
      <c r="N17" s="36">
        <v>18</v>
      </c>
      <c r="O17" s="36">
        <v>5</v>
      </c>
      <c r="P17" s="36">
        <v>0</v>
      </c>
      <c r="Q17" s="36">
        <f t="shared" si="3"/>
        <v>114</v>
      </c>
      <c r="R17" s="824"/>
      <c r="S17" s="825"/>
    </row>
    <row r="18" spans="2:19" ht="23.25" customHeight="1" thickBot="1" x14ac:dyDescent="0.25">
      <c r="B18" s="818"/>
      <c r="C18" s="107">
        <v>0.6</v>
      </c>
      <c r="D18" s="36">
        <f>+D16*0.6</f>
        <v>135.6</v>
      </c>
      <c r="E18" s="36">
        <f>+E16*0.6</f>
        <v>101.39999999999999</v>
      </c>
      <c r="F18" s="36">
        <f>+F16*0.6</f>
        <v>6.6</v>
      </c>
      <c r="G18" s="37">
        <f t="shared" si="2"/>
        <v>243.6</v>
      </c>
      <c r="H18" s="822"/>
      <c r="I18" s="823"/>
      <c r="J18" s="286"/>
      <c r="K18" s="818"/>
      <c r="L18" s="297">
        <v>0.6</v>
      </c>
      <c r="M18" s="37">
        <v>38</v>
      </c>
      <c r="N18" s="37">
        <v>0</v>
      </c>
      <c r="O18" s="37">
        <v>6</v>
      </c>
      <c r="P18" s="37">
        <v>0</v>
      </c>
      <c r="Q18" s="37">
        <f t="shared" si="3"/>
        <v>44</v>
      </c>
      <c r="R18" s="824"/>
      <c r="S18" s="825"/>
    </row>
    <row r="19" spans="2:19" ht="13.5" customHeight="1" x14ac:dyDescent="0.2">
      <c r="B19" s="816" t="s">
        <v>264</v>
      </c>
      <c r="C19" s="104" t="s">
        <v>258</v>
      </c>
      <c r="D19" s="35">
        <v>0</v>
      </c>
      <c r="E19" s="35">
        <v>0</v>
      </c>
      <c r="F19" s="35">
        <v>0</v>
      </c>
      <c r="G19" s="108">
        <f t="shared" si="2"/>
        <v>0</v>
      </c>
      <c r="H19" s="822"/>
      <c r="I19" s="823"/>
      <c r="J19" s="286"/>
      <c r="K19" s="816" t="s">
        <v>264</v>
      </c>
      <c r="L19" s="294" t="s">
        <v>258</v>
      </c>
      <c r="M19" s="295">
        <f>M10</f>
        <v>225</v>
      </c>
      <c r="N19" s="295">
        <f>N10</f>
        <v>169</v>
      </c>
      <c r="O19" s="295">
        <f>O10</f>
        <v>11</v>
      </c>
      <c r="P19" s="295">
        <f>P10</f>
        <v>0</v>
      </c>
      <c r="Q19" s="108">
        <f>SUM(M19:P19)</f>
        <v>405</v>
      </c>
      <c r="R19" s="824"/>
      <c r="S19" s="825"/>
    </row>
    <row r="20" spans="2:19" ht="15" customHeight="1" x14ac:dyDescent="0.2">
      <c r="B20" s="817"/>
      <c r="C20" s="106" t="s">
        <v>263</v>
      </c>
      <c r="D20" s="36">
        <f>+D19*0.4</f>
        <v>0</v>
      </c>
      <c r="E20" s="36">
        <f>+E19*0.4</f>
        <v>0</v>
      </c>
      <c r="F20" s="36">
        <f>+F19*0.4</f>
        <v>0</v>
      </c>
      <c r="G20" s="36">
        <f t="shared" si="2"/>
        <v>0</v>
      </c>
      <c r="H20" s="822"/>
      <c r="I20" s="823"/>
      <c r="J20" s="286"/>
      <c r="K20" s="817"/>
      <c r="L20" s="296" t="s">
        <v>263</v>
      </c>
      <c r="M20" s="36">
        <v>0</v>
      </c>
      <c r="N20" s="36">
        <f t="shared" ref="N20:P21" si="4">N11-N17</f>
        <v>49.600000000000009</v>
      </c>
      <c r="O20" s="85">
        <f t="shared" si="4"/>
        <v>0</v>
      </c>
      <c r="P20" s="36">
        <f t="shared" si="4"/>
        <v>0</v>
      </c>
      <c r="Q20" s="36">
        <f t="shared" si="3"/>
        <v>49.600000000000009</v>
      </c>
      <c r="R20" s="824"/>
      <c r="S20" s="825"/>
    </row>
    <row r="21" spans="2:19" ht="17.25" customHeight="1" thickBot="1" x14ac:dyDescent="0.25">
      <c r="B21" s="818"/>
      <c r="C21" s="107">
        <v>0.6</v>
      </c>
      <c r="D21" s="36">
        <f>+D19*0.6</f>
        <v>0</v>
      </c>
      <c r="E21" s="36">
        <f>+E19*0.6</f>
        <v>0</v>
      </c>
      <c r="F21" s="36">
        <f>+F19*0.6</f>
        <v>0</v>
      </c>
      <c r="G21" s="36">
        <f t="shared" si="2"/>
        <v>0</v>
      </c>
      <c r="H21" s="822"/>
      <c r="I21" s="823"/>
      <c r="J21" s="286"/>
      <c r="K21" s="818"/>
      <c r="L21" s="297">
        <v>0.6</v>
      </c>
      <c r="M21" s="37">
        <f>M42</f>
        <v>47</v>
      </c>
      <c r="N21" s="37">
        <f t="shared" si="4"/>
        <v>101.39999999999999</v>
      </c>
      <c r="O21" s="37">
        <f t="shared" si="4"/>
        <v>0</v>
      </c>
      <c r="P21" s="37">
        <f t="shared" si="4"/>
        <v>0</v>
      </c>
      <c r="Q21" s="37">
        <f t="shared" si="3"/>
        <v>148.39999999999998</v>
      </c>
      <c r="R21" s="824"/>
      <c r="S21" s="825"/>
    </row>
    <row r="22" spans="2:19" ht="15.75" customHeight="1" x14ac:dyDescent="0.2">
      <c r="B22" s="816" t="s">
        <v>515</v>
      </c>
      <c r="C22" s="104" t="s">
        <v>258</v>
      </c>
      <c r="D22" s="35">
        <v>225</v>
      </c>
      <c r="E22" s="35">
        <v>164</v>
      </c>
      <c r="F22" s="35">
        <v>11</v>
      </c>
      <c r="G22" s="105">
        <f t="shared" si="2"/>
        <v>400</v>
      </c>
      <c r="H22" s="822"/>
      <c r="I22" s="823"/>
      <c r="J22" s="286"/>
      <c r="K22" s="816" t="s">
        <v>265</v>
      </c>
      <c r="L22" s="294" t="s">
        <v>258</v>
      </c>
      <c r="M22" s="295">
        <f>M10+5</f>
        <v>230</v>
      </c>
      <c r="N22" s="295">
        <f>N10</f>
        <v>169</v>
      </c>
      <c r="O22" s="295">
        <f>O10</f>
        <v>11</v>
      </c>
      <c r="P22" s="295">
        <f>P10</f>
        <v>0</v>
      </c>
      <c r="Q22" s="108">
        <f t="shared" si="3"/>
        <v>410</v>
      </c>
      <c r="R22" s="340"/>
      <c r="S22" s="341"/>
    </row>
    <row r="23" spans="2:19" x14ac:dyDescent="0.2">
      <c r="B23" s="817"/>
      <c r="C23" s="106" t="s">
        <v>263</v>
      </c>
      <c r="D23" s="36">
        <f>+D22*0.4</f>
        <v>90</v>
      </c>
      <c r="E23" s="36">
        <f>+E22*0.4</f>
        <v>65.600000000000009</v>
      </c>
      <c r="F23" s="36">
        <f>+F22*0.4</f>
        <v>4.4000000000000004</v>
      </c>
      <c r="G23" s="36">
        <f t="shared" si="2"/>
        <v>160.00000000000003</v>
      </c>
      <c r="H23" s="822"/>
      <c r="I23" s="823"/>
      <c r="J23" s="286"/>
      <c r="K23" s="817"/>
      <c r="L23" s="296" t="s">
        <v>263</v>
      </c>
      <c r="M23" s="36">
        <v>105</v>
      </c>
      <c r="N23" s="36">
        <v>18</v>
      </c>
      <c r="O23" s="36">
        <v>5</v>
      </c>
      <c r="P23" s="36">
        <v>0</v>
      </c>
      <c r="Q23" s="36">
        <f t="shared" si="3"/>
        <v>128</v>
      </c>
      <c r="R23" s="340"/>
      <c r="S23" s="341"/>
    </row>
    <row r="24" spans="2:19" ht="15" customHeight="1" thickBot="1" x14ac:dyDescent="0.25">
      <c r="B24" s="818"/>
      <c r="C24" s="107">
        <v>0.6</v>
      </c>
      <c r="D24" s="36">
        <f>+D22*0.6</f>
        <v>135</v>
      </c>
      <c r="E24" s="36">
        <f>+E22*0.6</f>
        <v>98.399999999999991</v>
      </c>
      <c r="F24" s="36">
        <f>+F22*0.6</f>
        <v>6.6</v>
      </c>
      <c r="G24" s="36">
        <f t="shared" si="2"/>
        <v>239.99999999999997</v>
      </c>
      <c r="H24" s="822"/>
      <c r="I24" s="823"/>
      <c r="J24" s="286"/>
      <c r="K24" s="818"/>
      <c r="L24" s="297">
        <v>0.6</v>
      </c>
      <c r="M24" s="37">
        <v>158</v>
      </c>
      <c r="N24" s="37">
        <v>4</v>
      </c>
      <c r="O24" s="37">
        <v>6</v>
      </c>
      <c r="P24" s="37">
        <v>0</v>
      </c>
      <c r="Q24" s="37">
        <f t="shared" si="3"/>
        <v>168</v>
      </c>
      <c r="R24" s="340"/>
      <c r="S24" s="341"/>
    </row>
    <row r="25" spans="2:19" ht="15" customHeight="1" x14ac:dyDescent="0.2">
      <c r="B25" s="816" t="s">
        <v>266</v>
      </c>
      <c r="C25" s="104" t="s">
        <v>258</v>
      </c>
      <c r="D25" s="35">
        <v>1</v>
      </c>
      <c r="E25" s="35">
        <v>5</v>
      </c>
      <c r="F25" s="35">
        <v>0</v>
      </c>
      <c r="G25" s="105">
        <f t="shared" si="2"/>
        <v>6</v>
      </c>
      <c r="H25" s="822"/>
      <c r="I25" s="823"/>
      <c r="J25" s="286"/>
      <c r="K25" s="816" t="s">
        <v>750</v>
      </c>
      <c r="L25" s="294" t="s">
        <v>258</v>
      </c>
      <c r="M25" s="295">
        <f>M19</f>
        <v>225</v>
      </c>
      <c r="N25" s="295">
        <f>N19+4</f>
        <v>173</v>
      </c>
      <c r="O25" s="295">
        <f>O19</f>
        <v>11</v>
      </c>
      <c r="P25" s="295">
        <f>P19</f>
        <v>0</v>
      </c>
      <c r="Q25" s="108">
        <f t="shared" si="3"/>
        <v>409</v>
      </c>
      <c r="R25" s="824"/>
      <c r="S25" s="825"/>
    </row>
    <row r="26" spans="2:19" x14ac:dyDescent="0.2">
      <c r="B26" s="817"/>
      <c r="C26" s="106" t="s">
        <v>263</v>
      </c>
      <c r="D26" s="36">
        <f>+D25*0.4</f>
        <v>0.4</v>
      </c>
      <c r="E26" s="36">
        <f>+E25*0.4</f>
        <v>2</v>
      </c>
      <c r="F26" s="36">
        <f>+F25*0.4</f>
        <v>0</v>
      </c>
      <c r="G26" s="36">
        <f t="shared" si="2"/>
        <v>2.4</v>
      </c>
      <c r="H26" s="822"/>
      <c r="I26" s="823"/>
      <c r="J26" s="286"/>
      <c r="K26" s="817"/>
      <c r="L26" s="296" t="s">
        <v>263</v>
      </c>
      <c r="M26" s="36">
        <v>91</v>
      </c>
      <c r="N26" s="36">
        <v>18</v>
      </c>
      <c r="O26" s="36">
        <v>5</v>
      </c>
      <c r="P26" s="36">
        <v>0</v>
      </c>
      <c r="Q26" s="36">
        <f t="shared" si="3"/>
        <v>114</v>
      </c>
      <c r="R26" s="824"/>
      <c r="S26" s="825"/>
    </row>
    <row r="27" spans="2:19" ht="18" customHeight="1" thickBot="1" x14ac:dyDescent="0.25">
      <c r="B27" s="818"/>
      <c r="C27" s="107">
        <v>0.6</v>
      </c>
      <c r="D27" s="36">
        <f>+D25*0.6</f>
        <v>0.6</v>
      </c>
      <c r="E27" s="36">
        <f>+E25*0.6</f>
        <v>3</v>
      </c>
      <c r="F27" s="36">
        <f>+F25*0.6</f>
        <v>0</v>
      </c>
      <c r="G27" s="36">
        <f t="shared" si="2"/>
        <v>3.6</v>
      </c>
      <c r="H27" s="822"/>
      <c r="I27" s="823"/>
      <c r="J27" s="286"/>
      <c r="K27" s="818"/>
      <c r="L27" s="297">
        <v>0.6</v>
      </c>
      <c r="M27" s="37">
        <v>43</v>
      </c>
      <c r="N27" s="37">
        <v>4</v>
      </c>
      <c r="O27" s="37">
        <v>6</v>
      </c>
      <c r="P27" s="37">
        <v>0</v>
      </c>
      <c r="Q27" s="37">
        <f>SUM(M27:P27)</f>
        <v>53</v>
      </c>
      <c r="R27" s="824"/>
      <c r="S27" s="825"/>
    </row>
    <row r="28" spans="2:19" ht="15" customHeight="1" x14ac:dyDescent="0.2">
      <c r="B28" s="816" t="s">
        <v>516</v>
      </c>
      <c r="C28" s="104" t="s">
        <v>258</v>
      </c>
      <c r="D28" s="35">
        <v>9</v>
      </c>
      <c r="E28" s="35">
        <v>6</v>
      </c>
      <c r="F28" s="35">
        <v>0</v>
      </c>
      <c r="G28" s="105">
        <f t="shared" si="2"/>
        <v>15</v>
      </c>
      <c r="H28" s="822"/>
      <c r="I28" s="823"/>
      <c r="J28" s="286"/>
      <c r="K28" s="816" t="s">
        <v>751</v>
      </c>
      <c r="L28" s="294" t="s">
        <v>258</v>
      </c>
      <c r="M28" s="295">
        <f>M22</f>
        <v>230</v>
      </c>
      <c r="N28" s="295">
        <f>N22</f>
        <v>169</v>
      </c>
      <c r="O28" s="295">
        <f>O22</f>
        <v>11</v>
      </c>
      <c r="P28" s="295">
        <f>P22</f>
        <v>0</v>
      </c>
      <c r="Q28" s="108">
        <f t="shared" ref="Q28:Q32" si="5">SUM(M28:P28)</f>
        <v>410</v>
      </c>
      <c r="R28" s="824"/>
      <c r="S28" s="825"/>
    </row>
    <row r="29" spans="2:19" x14ac:dyDescent="0.2">
      <c r="B29" s="817"/>
      <c r="C29" s="106" t="s">
        <v>263</v>
      </c>
      <c r="D29" s="36">
        <f>+D28*0.4</f>
        <v>3.6</v>
      </c>
      <c r="E29" s="36">
        <f>+E28*0.4</f>
        <v>2.4000000000000004</v>
      </c>
      <c r="F29" s="36">
        <f>+F28*0.4</f>
        <v>0</v>
      </c>
      <c r="G29" s="36">
        <f t="shared" si="2"/>
        <v>6</v>
      </c>
      <c r="H29" s="822" t="s">
        <v>267</v>
      </c>
      <c r="I29" s="823"/>
      <c r="J29" s="286"/>
      <c r="K29" s="817"/>
      <c r="L29" s="296" t="s">
        <v>263</v>
      </c>
      <c r="M29" s="36">
        <v>1</v>
      </c>
      <c r="N29" s="36">
        <f>N23-N26</f>
        <v>0</v>
      </c>
      <c r="O29" s="36">
        <f>O23-O26</f>
        <v>0</v>
      </c>
      <c r="P29" s="36">
        <v>0</v>
      </c>
      <c r="Q29" s="36">
        <f t="shared" si="5"/>
        <v>1</v>
      </c>
      <c r="R29" s="824"/>
      <c r="S29" s="825"/>
    </row>
    <row r="30" spans="2:19" ht="15" customHeight="1" thickBot="1" x14ac:dyDescent="0.25">
      <c r="B30" s="818"/>
      <c r="C30" s="107" t="s">
        <v>513</v>
      </c>
      <c r="D30" s="37">
        <f>+D28*0.6</f>
        <v>5.3999999999999995</v>
      </c>
      <c r="E30" s="37">
        <f>+E28*0.6</f>
        <v>3.5999999999999996</v>
      </c>
      <c r="F30" s="37">
        <f>+F28*0.6</f>
        <v>0</v>
      </c>
      <c r="G30" s="37">
        <f t="shared" si="2"/>
        <v>9</v>
      </c>
      <c r="H30" s="826"/>
      <c r="I30" s="827"/>
      <c r="J30" s="286"/>
      <c r="K30" s="818"/>
      <c r="L30" s="297">
        <v>0.6</v>
      </c>
      <c r="M30" s="37">
        <f>M24-M27</f>
        <v>115</v>
      </c>
      <c r="N30" s="37">
        <f>N24-N27</f>
        <v>0</v>
      </c>
      <c r="O30" s="37">
        <f>O24-O27</f>
        <v>0</v>
      </c>
      <c r="P30" s="37">
        <v>0</v>
      </c>
      <c r="Q30" s="37">
        <f t="shared" si="5"/>
        <v>115</v>
      </c>
      <c r="R30" s="824"/>
      <c r="S30" s="825"/>
    </row>
    <row r="31" spans="2:19" ht="15" customHeight="1" x14ac:dyDescent="0.2">
      <c r="B31" s="816" t="s">
        <v>268</v>
      </c>
      <c r="C31" s="104" t="s">
        <v>258</v>
      </c>
      <c r="D31" s="35">
        <v>225</v>
      </c>
      <c r="E31" s="35">
        <v>163</v>
      </c>
      <c r="F31" s="35">
        <v>11</v>
      </c>
      <c r="G31" s="105">
        <f t="shared" si="2"/>
        <v>399</v>
      </c>
      <c r="H31" s="819"/>
      <c r="I31" s="820"/>
      <c r="J31" s="286"/>
      <c r="K31" s="816" t="s">
        <v>269</v>
      </c>
      <c r="L31" s="294" t="s">
        <v>258</v>
      </c>
      <c r="M31" s="295">
        <f>M10</f>
        <v>225</v>
      </c>
      <c r="N31" s="295">
        <f>N10</f>
        <v>169</v>
      </c>
      <c r="O31" s="295">
        <f>O10</f>
        <v>11</v>
      </c>
      <c r="P31" s="295">
        <f>P10</f>
        <v>0</v>
      </c>
      <c r="Q31" s="108">
        <f t="shared" si="5"/>
        <v>405</v>
      </c>
      <c r="R31" s="824"/>
      <c r="S31" s="825"/>
    </row>
    <row r="32" spans="2:19" x14ac:dyDescent="0.2">
      <c r="B32" s="817"/>
      <c r="C32" s="106" t="s">
        <v>263</v>
      </c>
      <c r="D32" s="36">
        <f>+D31*0.4</f>
        <v>90</v>
      </c>
      <c r="E32" s="36">
        <f>+E31*0.4</f>
        <v>65.2</v>
      </c>
      <c r="F32" s="36">
        <f>+F31*0.4</f>
        <v>4.4000000000000004</v>
      </c>
      <c r="G32" s="36">
        <f t="shared" si="2"/>
        <v>159.6</v>
      </c>
      <c r="H32" s="822"/>
      <c r="I32" s="823"/>
      <c r="J32" s="286"/>
      <c r="K32" s="817"/>
      <c r="L32" s="296" t="s">
        <v>263</v>
      </c>
      <c r="M32" s="36">
        <v>1</v>
      </c>
      <c r="N32" s="36">
        <v>0</v>
      </c>
      <c r="O32" s="36">
        <f>O17-O26</f>
        <v>0</v>
      </c>
      <c r="P32" s="36">
        <v>0</v>
      </c>
      <c r="Q32" s="36">
        <f t="shared" si="5"/>
        <v>1</v>
      </c>
      <c r="R32" s="824"/>
      <c r="S32" s="825"/>
    </row>
    <row r="33" spans="2:19" ht="15.75" customHeight="1" thickBot="1" x14ac:dyDescent="0.25">
      <c r="B33" s="818"/>
      <c r="C33" s="107">
        <v>0.6</v>
      </c>
      <c r="D33" s="36">
        <f>+D31*0.6</f>
        <v>135</v>
      </c>
      <c r="E33" s="36">
        <f>+E31*0.6</f>
        <v>97.8</v>
      </c>
      <c r="F33" s="36">
        <f>+F31*0.6</f>
        <v>6.6</v>
      </c>
      <c r="G33" s="36">
        <f t="shared" si="2"/>
        <v>239.4</v>
      </c>
      <c r="H33" s="822"/>
      <c r="I33" s="823"/>
      <c r="J33" s="286"/>
      <c r="K33" s="818"/>
      <c r="L33" s="297">
        <v>0.6</v>
      </c>
      <c r="M33" s="37">
        <v>0</v>
      </c>
      <c r="N33" s="37">
        <v>0</v>
      </c>
      <c r="O33" s="37">
        <f>O18-O27</f>
        <v>0</v>
      </c>
      <c r="P33" s="37">
        <v>0</v>
      </c>
      <c r="Q33" s="37">
        <f>SUM(M33:P33)</f>
        <v>0</v>
      </c>
      <c r="R33" s="824"/>
      <c r="S33" s="825"/>
    </row>
    <row r="34" spans="2:19" ht="15" customHeight="1" x14ac:dyDescent="0.2">
      <c r="B34" s="816" t="s">
        <v>517</v>
      </c>
      <c r="C34" s="104" t="s">
        <v>258</v>
      </c>
      <c r="D34" s="35">
        <v>225</v>
      </c>
      <c r="E34" s="35">
        <v>159</v>
      </c>
      <c r="F34" s="35">
        <v>10</v>
      </c>
      <c r="G34" s="105">
        <f t="shared" si="2"/>
        <v>394</v>
      </c>
      <c r="H34" s="822"/>
      <c r="I34" s="823"/>
      <c r="J34" s="286"/>
      <c r="K34" s="816" t="s">
        <v>270</v>
      </c>
      <c r="L34" s="294" t="s">
        <v>258</v>
      </c>
      <c r="M34" s="295">
        <f>SUM(M35:M36)</f>
        <v>239</v>
      </c>
      <c r="N34" s="295">
        <f>SUM(N35+N36)</f>
        <v>187</v>
      </c>
      <c r="O34" s="295">
        <f>O35+O36</f>
        <v>4</v>
      </c>
      <c r="P34" s="295">
        <v>0</v>
      </c>
      <c r="Q34" s="108">
        <f>SUM(M34:P34)</f>
        <v>430</v>
      </c>
      <c r="R34" s="831" t="s">
        <v>285</v>
      </c>
      <c r="S34" s="832"/>
    </row>
    <row r="35" spans="2:19" x14ac:dyDescent="0.2">
      <c r="B35" s="817"/>
      <c r="C35" s="106" t="s">
        <v>263</v>
      </c>
      <c r="D35" s="36">
        <f>+D34*0.4</f>
        <v>90</v>
      </c>
      <c r="E35" s="36">
        <f>+E34*0.4</f>
        <v>63.6</v>
      </c>
      <c r="F35" s="36">
        <f>+F34*0.4</f>
        <v>4</v>
      </c>
      <c r="G35" s="36">
        <f t="shared" si="2"/>
        <v>157.6</v>
      </c>
      <c r="H35" s="822"/>
      <c r="I35" s="823"/>
      <c r="J35" s="286"/>
      <c r="K35" s="817"/>
      <c r="L35" s="296" t="s">
        <v>263</v>
      </c>
      <c r="M35" s="36">
        <v>96</v>
      </c>
      <c r="N35" s="36">
        <v>75</v>
      </c>
      <c r="O35" s="36">
        <v>2</v>
      </c>
      <c r="P35" s="36">
        <v>1</v>
      </c>
      <c r="Q35" s="36">
        <f t="shared" ref="Q35:Q48" si="6">SUM(M35:P35)</f>
        <v>174</v>
      </c>
      <c r="R35" s="831"/>
      <c r="S35" s="832"/>
    </row>
    <row r="36" spans="2:19" ht="17.25" customHeight="1" thickBot="1" x14ac:dyDescent="0.25">
      <c r="B36" s="818"/>
      <c r="C36" s="107">
        <v>0.6</v>
      </c>
      <c r="D36" s="36">
        <f>+D34*0.6</f>
        <v>135</v>
      </c>
      <c r="E36" s="36">
        <f>+E34*0.6</f>
        <v>95.399999999999991</v>
      </c>
      <c r="F36" s="36">
        <f>+F34*0.6</f>
        <v>6</v>
      </c>
      <c r="G36" s="36">
        <f t="shared" si="2"/>
        <v>236.39999999999998</v>
      </c>
      <c r="H36" s="822"/>
      <c r="I36" s="823"/>
      <c r="J36" s="286"/>
      <c r="K36" s="818"/>
      <c r="L36" s="297">
        <v>0.6</v>
      </c>
      <c r="M36" s="37">
        <v>143</v>
      </c>
      <c r="N36" s="37">
        <v>112</v>
      </c>
      <c r="O36" s="37">
        <v>2</v>
      </c>
      <c r="P36" s="37">
        <v>2</v>
      </c>
      <c r="Q36" s="37">
        <f t="shared" si="6"/>
        <v>259</v>
      </c>
      <c r="R36" s="831"/>
      <c r="S36" s="832"/>
    </row>
    <row r="37" spans="2:19" ht="13.5" customHeight="1" x14ac:dyDescent="0.2">
      <c r="B37" s="816" t="s">
        <v>271</v>
      </c>
      <c r="C37" s="104" t="s">
        <v>258</v>
      </c>
      <c r="D37" s="35">
        <v>0</v>
      </c>
      <c r="E37" s="35">
        <v>4</v>
      </c>
      <c r="F37" s="35">
        <v>1</v>
      </c>
      <c r="G37" s="105">
        <f t="shared" si="2"/>
        <v>5</v>
      </c>
      <c r="H37" s="822"/>
      <c r="I37" s="823"/>
      <c r="J37" s="286"/>
      <c r="K37" s="816" t="s">
        <v>272</v>
      </c>
      <c r="L37" s="294" t="s">
        <v>258</v>
      </c>
      <c r="M37" s="295">
        <f>SUM(M38+M39)</f>
        <v>169</v>
      </c>
      <c r="N37" s="295">
        <f>N38+N39</f>
        <v>98</v>
      </c>
      <c r="O37" s="295">
        <f>O38+O39</f>
        <v>2</v>
      </c>
      <c r="P37" s="295">
        <v>0</v>
      </c>
      <c r="Q37" s="108">
        <f t="shared" si="6"/>
        <v>269</v>
      </c>
      <c r="R37" s="831" t="s">
        <v>285</v>
      </c>
      <c r="S37" s="832"/>
    </row>
    <row r="38" spans="2:19" x14ac:dyDescent="0.2">
      <c r="B38" s="817"/>
      <c r="C38" s="106" t="s">
        <v>263</v>
      </c>
      <c r="D38" s="36">
        <f>+D37*0.4</f>
        <v>0</v>
      </c>
      <c r="E38" s="36">
        <f>+E37*0.4</f>
        <v>1.6</v>
      </c>
      <c r="F38" s="36">
        <f>+F37*0.4</f>
        <v>0.4</v>
      </c>
      <c r="G38" s="36">
        <f t="shared" si="2"/>
        <v>2</v>
      </c>
      <c r="H38" s="822"/>
      <c r="I38" s="823"/>
      <c r="J38" s="286"/>
      <c r="K38" s="817"/>
      <c r="L38" s="296" t="s">
        <v>263</v>
      </c>
      <c r="M38" s="36">
        <v>68</v>
      </c>
      <c r="N38" s="36">
        <v>39</v>
      </c>
      <c r="O38" s="36">
        <v>0.8</v>
      </c>
      <c r="P38" s="36">
        <v>0</v>
      </c>
      <c r="Q38" s="36">
        <f t="shared" si="6"/>
        <v>107.8</v>
      </c>
      <c r="R38" s="831"/>
      <c r="S38" s="832"/>
    </row>
    <row r="39" spans="2:19" ht="14.25" customHeight="1" thickBot="1" x14ac:dyDescent="0.25">
      <c r="B39" s="818"/>
      <c r="C39" s="107">
        <v>0.6</v>
      </c>
      <c r="D39" s="36">
        <f>+D37*0.6</f>
        <v>0</v>
      </c>
      <c r="E39" s="36">
        <f>+E37*0.6</f>
        <v>2.4</v>
      </c>
      <c r="F39" s="36">
        <f>+F37*0.6</f>
        <v>0.6</v>
      </c>
      <c r="G39" s="36">
        <f t="shared" si="2"/>
        <v>3</v>
      </c>
      <c r="H39" s="822"/>
      <c r="I39" s="823"/>
      <c r="J39" s="286"/>
      <c r="K39" s="818"/>
      <c r="L39" s="299">
        <v>0.6</v>
      </c>
      <c r="M39" s="37">
        <v>101</v>
      </c>
      <c r="N39" s="37">
        <v>59</v>
      </c>
      <c r="O39" s="37">
        <v>1.2</v>
      </c>
      <c r="P39" s="37">
        <v>0</v>
      </c>
      <c r="Q39" s="37">
        <f t="shared" si="6"/>
        <v>161.19999999999999</v>
      </c>
      <c r="R39" s="831"/>
      <c r="S39" s="832"/>
    </row>
    <row r="40" spans="2:19" ht="13.5" customHeight="1" x14ac:dyDescent="0.2">
      <c r="B40" s="816" t="s">
        <v>518</v>
      </c>
      <c r="C40" s="104" t="s">
        <v>258</v>
      </c>
      <c r="D40" s="35">
        <v>6</v>
      </c>
      <c r="E40" s="35">
        <v>5</v>
      </c>
      <c r="F40" s="35">
        <v>0</v>
      </c>
      <c r="G40" s="105">
        <f>+D40+E40+F40</f>
        <v>11</v>
      </c>
      <c r="H40" s="822"/>
      <c r="I40" s="823"/>
      <c r="J40" s="286"/>
      <c r="K40" s="816" t="s">
        <v>273</v>
      </c>
      <c r="L40" s="294" t="s">
        <v>258</v>
      </c>
      <c r="M40" s="295">
        <f>SUM(M41+M42)</f>
        <v>78</v>
      </c>
      <c r="N40" s="295">
        <f>N41+N42</f>
        <v>56</v>
      </c>
      <c r="O40" s="295">
        <f>O41+O42</f>
        <v>0</v>
      </c>
      <c r="P40" s="295">
        <v>0</v>
      </c>
      <c r="Q40" s="108">
        <f t="shared" si="6"/>
        <v>134</v>
      </c>
      <c r="R40" s="831" t="s">
        <v>285</v>
      </c>
      <c r="S40" s="832"/>
    </row>
    <row r="41" spans="2:19" x14ac:dyDescent="0.2">
      <c r="B41" s="817"/>
      <c r="C41" s="106" t="s">
        <v>263</v>
      </c>
      <c r="D41" s="36">
        <f>+D40*0.4</f>
        <v>2.4000000000000004</v>
      </c>
      <c r="E41" s="36">
        <f>+E40*0.4</f>
        <v>2</v>
      </c>
      <c r="F41" s="36">
        <f>+F40*0.4</f>
        <v>0</v>
      </c>
      <c r="G41" s="36">
        <v>0</v>
      </c>
      <c r="H41" s="822" t="s">
        <v>274</v>
      </c>
      <c r="I41" s="823"/>
      <c r="J41" s="286"/>
      <c r="K41" s="817"/>
      <c r="L41" s="296" t="s">
        <v>263</v>
      </c>
      <c r="M41" s="36">
        <v>31</v>
      </c>
      <c r="N41" s="36">
        <v>22</v>
      </c>
      <c r="O41" s="36">
        <v>0</v>
      </c>
      <c r="P41" s="36">
        <v>0</v>
      </c>
      <c r="Q41" s="36">
        <f t="shared" si="6"/>
        <v>53</v>
      </c>
      <c r="R41" s="831"/>
      <c r="S41" s="832"/>
    </row>
    <row r="42" spans="2:19" ht="17.25" customHeight="1" thickBot="1" x14ac:dyDescent="0.25">
      <c r="B42" s="836"/>
      <c r="C42" s="109">
        <v>0.6</v>
      </c>
      <c r="D42" s="37">
        <f>+D40*0.6</f>
        <v>3.5999999999999996</v>
      </c>
      <c r="E42" s="37">
        <f>+E40*0.6</f>
        <v>3</v>
      </c>
      <c r="F42" s="37">
        <f>+F40*0.6</f>
        <v>0</v>
      </c>
      <c r="G42" s="37">
        <f t="shared" ref="G42" si="7">+D42+E42+F42</f>
        <v>6.6</v>
      </c>
      <c r="H42" s="826"/>
      <c r="I42" s="827"/>
      <c r="J42" s="286"/>
      <c r="K42" s="818"/>
      <c r="L42" s="299">
        <v>0.6</v>
      </c>
      <c r="M42" s="37">
        <v>47</v>
      </c>
      <c r="N42" s="37">
        <v>34</v>
      </c>
      <c r="O42" s="37">
        <v>0</v>
      </c>
      <c r="P42" s="37">
        <v>0</v>
      </c>
      <c r="Q42" s="37">
        <f t="shared" si="6"/>
        <v>81</v>
      </c>
      <c r="R42" s="831"/>
      <c r="S42" s="832"/>
    </row>
    <row r="43" spans="2:19" ht="15" customHeight="1" x14ac:dyDescent="0.2">
      <c r="B43" s="34"/>
      <c r="K43" s="816" t="s">
        <v>275</v>
      </c>
      <c r="L43" s="294" t="s">
        <v>258</v>
      </c>
      <c r="M43" s="295">
        <f>SUM(M44+M45)</f>
        <v>96</v>
      </c>
      <c r="N43" s="295">
        <f>N44+N45</f>
        <v>39</v>
      </c>
      <c r="O43" s="295">
        <f>O44+O45</f>
        <v>3.2</v>
      </c>
      <c r="P43" s="295">
        <v>0</v>
      </c>
      <c r="Q43" s="108">
        <f t="shared" si="6"/>
        <v>138.19999999999999</v>
      </c>
      <c r="R43" s="831" t="s">
        <v>285</v>
      </c>
      <c r="S43" s="832"/>
    </row>
    <row r="44" spans="2:19" ht="15.75" customHeight="1" x14ac:dyDescent="0.2">
      <c r="B44" s="34"/>
      <c r="K44" s="817"/>
      <c r="L44" s="296" t="s">
        <v>263</v>
      </c>
      <c r="M44" s="36">
        <v>38</v>
      </c>
      <c r="N44" s="36">
        <v>16</v>
      </c>
      <c r="O44" s="36">
        <v>1.2</v>
      </c>
      <c r="P44" s="36">
        <v>1</v>
      </c>
      <c r="Q44" s="36">
        <f t="shared" si="6"/>
        <v>56.2</v>
      </c>
      <c r="R44" s="831"/>
      <c r="S44" s="832"/>
    </row>
    <row r="45" spans="2:19" ht="27" customHeight="1" thickBot="1" x14ac:dyDescent="0.25">
      <c r="B45" s="833"/>
      <c r="C45" s="833"/>
      <c r="D45" s="833"/>
      <c r="E45" s="833"/>
      <c r="F45" s="833"/>
      <c r="G45" s="833"/>
      <c r="H45" s="833"/>
      <c r="I45" s="833"/>
      <c r="J45" s="342"/>
      <c r="K45" s="818"/>
      <c r="L45" s="299">
        <v>0.6</v>
      </c>
      <c r="M45" s="37">
        <v>58</v>
      </c>
      <c r="N45" s="37">
        <v>23</v>
      </c>
      <c r="O45" s="37">
        <v>2</v>
      </c>
      <c r="P45" s="37">
        <v>2</v>
      </c>
      <c r="Q45" s="37">
        <f t="shared" si="6"/>
        <v>85</v>
      </c>
      <c r="R45" s="831"/>
      <c r="S45" s="832"/>
    </row>
    <row r="46" spans="2:19" x14ac:dyDescent="0.2">
      <c r="K46" s="816" t="s">
        <v>752</v>
      </c>
      <c r="L46" s="294" t="s">
        <v>258</v>
      </c>
      <c r="M46" s="295">
        <v>231</v>
      </c>
      <c r="N46" s="295">
        <f>N47+N48</f>
        <v>154</v>
      </c>
      <c r="O46" s="295">
        <f>O47+O48</f>
        <v>12</v>
      </c>
      <c r="P46" s="295">
        <f>P10</f>
        <v>0</v>
      </c>
      <c r="Q46" s="108">
        <f t="shared" si="6"/>
        <v>397</v>
      </c>
      <c r="R46" s="831" t="s">
        <v>285</v>
      </c>
      <c r="S46" s="832"/>
    </row>
    <row r="47" spans="2:19" x14ac:dyDescent="0.2">
      <c r="K47" s="817"/>
      <c r="L47" s="296" t="s">
        <v>263</v>
      </c>
      <c r="M47" s="36">
        <v>92</v>
      </c>
      <c r="N47" s="36">
        <v>62</v>
      </c>
      <c r="O47" s="36">
        <v>5</v>
      </c>
      <c r="P47" s="36">
        <v>0</v>
      </c>
      <c r="Q47" s="36">
        <f t="shared" si="6"/>
        <v>159</v>
      </c>
      <c r="R47" s="834"/>
      <c r="S47" s="835"/>
    </row>
    <row r="48" spans="2:19" ht="24.75" customHeight="1" thickBot="1" x14ac:dyDescent="0.25">
      <c r="K48" s="818"/>
      <c r="L48" s="299">
        <v>0.6</v>
      </c>
      <c r="M48" s="37">
        <v>139</v>
      </c>
      <c r="N48" s="37">
        <v>92</v>
      </c>
      <c r="O48" s="37">
        <v>7</v>
      </c>
      <c r="P48" s="37">
        <v>0</v>
      </c>
      <c r="Q48" s="37">
        <f t="shared" si="6"/>
        <v>238</v>
      </c>
      <c r="R48" s="831"/>
      <c r="S48" s="832"/>
    </row>
    <row r="49" spans="11:19" ht="45.75" customHeight="1" x14ac:dyDescent="0.2">
      <c r="K49" s="816" t="s">
        <v>276</v>
      </c>
      <c r="L49" s="294" t="s">
        <v>258</v>
      </c>
      <c r="M49" s="295">
        <f>SUM(M50+M51)</f>
        <v>343</v>
      </c>
      <c r="N49" s="295">
        <f>N50+N51</f>
        <v>193</v>
      </c>
      <c r="O49" s="295">
        <f>O50+O51</f>
        <v>5</v>
      </c>
      <c r="P49" s="295">
        <f>P37+P40+P43</f>
        <v>0</v>
      </c>
      <c r="Q49" s="108">
        <f t="shared" ref="Q49:Q54" si="8">SUM(M49:P49)</f>
        <v>541</v>
      </c>
      <c r="R49" s="831" t="s">
        <v>285</v>
      </c>
      <c r="S49" s="832"/>
    </row>
    <row r="50" spans="11:19" x14ac:dyDescent="0.2">
      <c r="K50" s="817"/>
      <c r="L50" s="296" t="s">
        <v>263</v>
      </c>
      <c r="M50" s="36">
        <v>137</v>
      </c>
      <c r="N50" s="36">
        <v>77</v>
      </c>
      <c r="O50" s="36">
        <v>2</v>
      </c>
      <c r="P50" s="36">
        <v>2</v>
      </c>
      <c r="Q50" s="36">
        <f t="shared" si="8"/>
        <v>218</v>
      </c>
      <c r="R50" s="831"/>
      <c r="S50" s="832"/>
    </row>
    <row r="51" spans="11:19" ht="27" customHeight="1" thickBot="1" x14ac:dyDescent="0.25">
      <c r="K51" s="818"/>
      <c r="L51" s="299">
        <v>0.6</v>
      </c>
      <c r="M51" s="37">
        <v>206</v>
      </c>
      <c r="N51" s="37">
        <v>116</v>
      </c>
      <c r="O51" s="37">
        <v>3</v>
      </c>
      <c r="P51" s="37">
        <f>P39+P42+P45</f>
        <v>2</v>
      </c>
      <c r="Q51" s="37">
        <f t="shared" si="8"/>
        <v>327</v>
      </c>
      <c r="R51" s="831"/>
      <c r="S51" s="832"/>
    </row>
    <row r="52" spans="11:19" x14ac:dyDescent="0.2">
      <c r="K52" s="816" t="s">
        <v>277</v>
      </c>
      <c r="L52" s="294" t="s">
        <v>258</v>
      </c>
      <c r="M52" s="295">
        <f>M37+M40+M43</f>
        <v>343</v>
      </c>
      <c r="N52" s="295">
        <f>N10</f>
        <v>169</v>
      </c>
      <c r="O52" s="295">
        <f>O10</f>
        <v>11</v>
      </c>
      <c r="P52" s="295">
        <f>P10</f>
        <v>0</v>
      </c>
      <c r="Q52" s="108">
        <f t="shared" si="8"/>
        <v>523</v>
      </c>
      <c r="R52" s="831" t="s">
        <v>285</v>
      </c>
      <c r="S52" s="832"/>
    </row>
    <row r="53" spans="11:19" x14ac:dyDescent="0.2">
      <c r="K53" s="817"/>
      <c r="L53" s="296" t="s">
        <v>263</v>
      </c>
      <c r="M53" s="38">
        <v>0</v>
      </c>
      <c r="N53" s="36">
        <v>0</v>
      </c>
      <c r="O53" s="36">
        <v>0</v>
      </c>
      <c r="P53" s="36">
        <v>0</v>
      </c>
      <c r="Q53" s="36">
        <f t="shared" si="8"/>
        <v>0</v>
      </c>
      <c r="R53" s="824"/>
      <c r="S53" s="825"/>
    </row>
    <row r="54" spans="11:19" ht="21" customHeight="1" thickBot="1" x14ac:dyDescent="0.25">
      <c r="K54" s="836"/>
      <c r="L54" s="300">
        <v>0.6</v>
      </c>
      <c r="M54" s="37">
        <v>0</v>
      </c>
      <c r="N54" s="37">
        <v>0</v>
      </c>
      <c r="O54" s="37">
        <v>0</v>
      </c>
      <c r="P54" s="37">
        <v>0</v>
      </c>
      <c r="Q54" s="37">
        <f t="shared" si="8"/>
        <v>0</v>
      </c>
      <c r="R54" s="828"/>
      <c r="S54" s="829"/>
    </row>
    <row r="55" spans="11:19" ht="15.75" customHeight="1" x14ac:dyDescent="0.2"/>
    <row r="57" spans="11:19" ht="12.75" customHeight="1" x14ac:dyDescent="0.2"/>
    <row r="60" spans="11:19" ht="12.75" customHeight="1" x14ac:dyDescent="0.2"/>
    <row r="63" spans="11:19" ht="12.75" customHeight="1" x14ac:dyDescent="0.2"/>
    <row r="66" ht="12.75" customHeight="1" x14ac:dyDescent="0.2"/>
    <row r="67" ht="15.75" customHeight="1" x14ac:dyDescent="0.2"/>
    <row r="68" ht="15.75" customHeight="1" x14ac:dyDescent="0.2"/>
    <row r="69" ht="12.75" customHeight="1" x14ac:dyDescent="0.2"/>
    <row r="70" ht="15.75" customHeight="1" x14ac:dyDescent="0.2"/>
    <row r="71" ht="15.75" customHeight="1" x14ac:dyDescent="0.2"/>
    <row r="72" ht="12.75" customHeight="1" x14ac:dyDescent="0.2"/>
    <row r="73" ht="15.75" customHeight="1" x14ac:dyDescent="0.2"/>
    <row r="74" ht="15.75" customHeight="1" x14ac:dyDescent="0.2"/>
    <row r="76" ht="15.75" customHeight="1" x14ac:dyDescent="0.2"/>
    <row r="77" ht="15.75" customHeight="1" x14ac:dyDescent="0.2"/>
    <row r="78" ht="19.5" customHeight="1" x14ac:dyDescent="0.2"/>
    <row r="79" ht="65.25" customHeight="1" x14ac:dyDescent="0.2"/>
  </sheetData>
  <mergeCells count="125">
    <mergeCell ref="K49:K51"/>
    <mergeCell ref="R49:S49"/>
    <mergeCell ref="R50:S50"/>
    <mergeCell ref="R51:S51"/>
    <mergeCell ref="K52:K54"/>
    <mergeCell ref="R52:S52"/>
    <mergeCell ref="R53:S53"/>
    <mergeCell ref="R54:S54"/>
    <mergeCell ref="K43:K45"/>
    <mergeCell ref="R43:S43"/>
    <mergeCell ref="R44:S44"/>
    <mergeCell ref="B45:I45"/>
    <mergeCell ref="R45:S45"/>
    <mergeCell ref="K46:K48"/>
    <mergeCell ref="R46:S46"/>
    <mergeCell ref="R47:S47"/>
    <mergeCell ref="R48:S48"/>
    <mergeCell ref="B40:B42"/>
    <mergeCell ref="H40:I40"/>
    <mergeCell ref="K40:K42"/>
    <mergeCell ref="R40:S40"/>
    <mergeCell ref="H41:I41"/>
    <mergeCell ref="R41:S41"/>
    <mergeCell ref="H42:I42"/>
    <mergeCell ref="R42:S42"/>
    <mergeCell ref="B31:B33"/>
    <mergeCell ref="H31:I31"/>
    <mergeCell ref="K31:K33"/>
    <mergeCell ref="R31:S31"/>
    <mergeCell ref="H32:I32"/>
    <mergeCell ref="R32:S32"/>
    <mergeCell ref="H33:I33"/>
    <mergeCell ref="B37:B39"/>
    <mergeCell ref="H37:I37"/>
    <mergeCell ref="K37:K39"/>
    <mergeCell ref="R37:S37"/>
    <mergeCell ref="H38:I38"/>
    <mergeCell ref="R38:S38"/>
    <mergeCell ref="H39:I39"/>
    <mergeCell ref="R39:S39"/>
    <mergeCell ref="R33:S33"/>
    <mergeCell ref="B34:B36"/>
    <mergeCell ref="H34:I34"/>
    <mergeCell ref="K34:K36"/>
    <mergeCell ref="R34:S34"/>
    <mergeCell ref="H35:I35"/>
    <mergeCell ref="R35:S35"/>
    <mergeCell ref="H36:I36"/>
    <mergeCell ref="R36:S36"/>
    <mergeCell ref="R25:S25"/>
    <mergeCell ref="H26:I26"/>
    <mergeCell ref="R26:S26"/>
    <mergeCell ref="H27:I27"/>
    <mergeCell ref="R27:S27"/>
    <mergeCell ref="B28:B30"/>
    <mergeCell ref="H28:I28"/>
    <mergeCell ref="K28:K30"/>
    <mergeCell ref="R28:S28"/>
    <mergeCell ref="H29:I29"/>
    <mergeCell ref="R29:S29"/>
    <mergeCell ref="H30:I30"/>
    <mergeCell ref="R30:S30"/>
    <mergeCell ref="B22:B24"/>
    <mergeCell ref="H22:I22"/>
    <mergeCell ref="K22:K24"/>
    <mergeCell ref="H23:I23"/>
    <mergeCell ref="H24:I24"/>
    <mergeCell ref="B25:B27"/>
    <mergeCell ref="H25:I25"/>
    <mergeCell ref="K25:K27"/>
    <mergeCell ref="B19:B21"/>
    <mergeCell ref="H19:I19"/>
    <mergeCell ref="K19:K21"/>
    <mergeCell ref="R19:S19"/>
    <mergeCell ref="H20:I20"/>
    <mergeCell ref="R20:S20"/>
    <mergeCell ref="H21:I21"/>
    <mergeCell ref="R21:S21"/>
    <mergeCell ref="B16:B18"/>
    <mergeCell ref="H16:I16"/>
    <mergeCell ref="K16:K18"/>
    <mergeCell ref="R16:S16"/>
    <mergeCell ref="H17:I17"/>
    <mergeCell ref="R17:S17"/>
    <mergeCell ref="H18:I18"/>
    <mergeCell ref="R18:S18"/>
    <mergeCell ref="B13:B15"/>
    <mergeCell ref="H13:I13"/>
    <mergeCell ref="K13:K15"/>
    <mergeCell ref="R13:S13"/>
    <mergeCell ref="H14:I14"/>
    <mergeCell ref="R14:S14"/>
    <mergeCell ref="H15:I15"/>
    <mergeCell ref="R15:S15"/>
    <mergeCell ref="B10:B12"/>
    <mergeCell ref="H10:I10"/>
    <mergeCell ref="K10:K12"/>
    <mergeCell ref="R10:S10"/>
    <mergeCell ref="H11:I11"/>
    <mergeCell ref="R11:S11"/>
    <mergeCell ref="H12:I12"/>
    <mergeCell ref="R12:S12"/>
    <mergeCell ref="H9:I9"/>
    <mergeCell ref="R9:S9"/>
    <mergeCell ref="B6:I6"/>
    <mergeCell ref="K6:S6"/>
    <mergeCell ref="B7:C8"/>
    <mergeCell ref="D7:D8"/>
    <mergeCell ref="E7:E8"/>
    <mergeCell ref="F7:F8"/>
    <mergeCell ref="G7:G8"/>
    <mergeCell ref="H7:I8"/>
    <mergeCell ref="K7:L8"/>
    <mergeCell ref="M7:M8"/>
    <mergeCell ref="B2:I3"/>
    <mergeCell ref="K2:S3"/>
    <mergeCell ref="B4:F5"/>
    <mergeCell ref="K4:O5"/>
    <mergeCell ref="P4:Q4"/>
    <mergeCell ref="P5:Q5"/>
    <mergeCell ref="N7:N8"/>
    <mergeCell ref="O7:O8"/>
    <mergeCell ref="P7:P8"/>
    <mergeCell ref="Q7:Q8"/>
    <mergeCell ref="R7:S8"/>
  </mergeCells>
  <conditionalFormatting sqref="H10:H35 H37:H42 D17:F18 D10:F12 D14:F15 D20:F21 D23:F24 D26:F27 D29:F30 D32:F33 D35:F36 D38:F39 D41:F42">
    <cfRule type="cellIs" dxfId="95" priority="92" operator="lessThan">
      <formula>0</formula>
    </cfRule>
  </conditionalFormatting>
  <conditionalFormatting sqref="G13">
    <cfRule type="cellIs" dxfId="94" priority="90" operator="lessThan">
      <formula>0</formula>
    </cfRule>
  </conditionalFormatting>
  <conditionalFormatting sqref="G16">
    <cfRule type="cellIs" dxfId="93" priority="89" operator="lessThan">
      <formula>0</formula>
    </cfRule>
  </conditionalFormatting>
  <conditionalFormatting sqref="G19">
    <cfRule type="cellIs" dxfId="92" priority="88" operator="lessThan">
      <formula>0</formula>
    </cfRule>
  </conditionalFormatting>
  <conditionalFormatting sqref="H36">
    <cfRule type="cellIs" dxfId="91" priority="87" operator="lessThan">
      <formula>0</formula>
    </cfRule>
  </conditionalFormatting>
  <conditionalFormatting sqref="G17:G18 G23:G24 G29:G30 G32:G33 G35:G36 G41:G42 G14:G15 G26:G27 G38:G39 G10:G12 G20:G21">
    <cfRule type="cellIs" dxfId="90" priority="91" operator="lessThan">
      <formula>0</formula>
    </cfRule>
  </conditionalFormatting>
  <conditionalFormatting sqref="D16:F16">
    <cfRule type="cellIs" dxfId="89" priority="86" operator="lessThan">
      <formula>0</formula>
    </cfRule>
  </conditionalFormatting>
  <conditionalFormatting sqref="D19:F19">
    <cfRule type="cellIs" dxfId="88" priority="85" operator="lessThan">
      <formula>0</formula>
    </cfRule>
  </conditionalFormatting>
  <conditionalFormatting sqref="D22:F22">
    <cfRule type="cellIs" dxfId="87" priority="84" operator="lessThan">
      <formula>0</formula>
    </cfRule>
  </conditionalFormatting>
  <conditionalFormatting sqref="D25:F25">
    <cfRule type="cellIs" dxfId="86" priority="83" operator="lessThan">
      <formula>0</formula>
    </cfRule>
  </conditionalFormatting>
  <conditionalFormatting sqref="D28:F28">
    <cfRule type="cellIs" dxfId="85" priority="82" operator="lessThan">
      <formula>0</formula>
    </cfRule>
  </conditionalFormatting>
  <conditionalFormatting sqref="D31:F31">
    <cfRule type="cellIs" dxfId="84" priority="81" operator="lessThan">
      <formula>0</formula>
    </cfRule>
  </conditionalFormatting>
  <conditionalFormatting sqref="D34:F34">
    <cfRule type="cellIs" dxfId="83" priority="80" operator="lessThan">
      <formula>0</formula>
    </cfRule>
  </conditionalFormatting>
  <conditionalFormatting sqref="D37:F37">
    <cfRule type="cellIs" dxfId="82" priority="79" operator="lessThan">
      <formula>0</formula>
    </cfRule>
  </conditionalFormatting>
  <conditionalFormatting sqref="D40:F40">
    <cfRule type="cellIs" dxfId="81" priority="78" operator="lessThan">
      <formula>0</formula>
    </cfRule>
  </conditionalFormatting>
  <conditionalFormatting sqref="D13:F13">
    <cfRule type="cellIs" dxfId="80" priority="77" operator="lessThan">
      <formula>0</formula>
    </cfRule>
  </conditionalFormatting>
  <conditionalFormatting sqref="G22">
    <cfRule type="cellIs" dxfId="79" priority="76" operator="lessThan">
      <formula>0</formula>
    </cfRule>
  </conditionalFormatting>
  <conditionalFormatting sqref="G25">
    <cfRule type="cellIs" dxfId="78" priority="75" operator="lessThan">
      <formula>0</formula>
    </cfRule>
  </conditionalFormatting>
  <conditionalFormatting sqref="G28">
    <cfRule type="cellIs" dxfId="77" priority="74" operator="lessThan">
      <formula>0</formula>
    </cfRule>
  </conditionalFormatting>
  <conditionalFormatting sqref="G31">
    <cfRule type="cellIs" dxfId="76" priority="73" operator="lessThan">
      <formula>0</formula>
    </cfRule>
  </conditionalFormatting>
  <conditionalFormatting sqref="G34">
    <cfRule type="cellIs" dxfId="75" priority="72" operator="lessThan">
      <formula>0</formula>
    </cfRule>
  </conditionalFormatting>
  <conditionalFormatting sqref="G37">
    <cfRule type="cellIs" dxfId="74" priority="71" operator="lessThan">
      <formula>0</formula>
    </cfRule>
  </conditionalFormatting>
  <conditionalFormatting sqref="G40">
    <cfRule type="cellIs" dxfId="73" priority="70" operator="lessThan">
      <formula>0</formula>
    </cfRule>
  </conditionalFormatting>
  <conditionalFormatting sqref="R10:R33 R53:R54">
    <cfRule type="cellIs" dxfId="72" priority="69" operator="lessThan">
      <formula>0</formula>
    </cfRule>
  </conditionalFormatting>
  <conditionalFormatting sqref="P10:Q10 M10:N12 O11:Q12">
    <cfRule type="cellIs" dxfId="71" priority="68" operator="lessThan">
      <formula>0</formula>
    </cfRule>
  </conditionalFormatting>
  <conditionalFormatting sqref="O10">
    <cfRule type="cellIs" dxfId="70" priority="67" operator="lessThan">
      <formula>0</formula>
    </cfRule>
  </conditionalFormatting>
  <conditionalFormatting sqref="M14:N15 P14:Q15 Q13">
    <cfRule type="cellIs" dxfId="69" priority="66" operator="lessThan">
      <formula>0</formula>
    </cfRule>
  </conditionalFormatting>
  <conditionalFormatting sqref="O14:O15">
    <cfRule type="cellIs" dxfId="68" priority="65" operator="lessThan">
      <formula>0</formula>
    </cfRule>
  </conditionalFormatting>
  <conditionalFormatting sqref="M13:N13 P13">
    <cfRule type="cellIs" dxfId="67" priority="64" operator="lessThan">
      <formula>0</formula>
    </cfRule>
  </conditionalFormatting>
  <conditionalFormatting sqref="O13">
    <cfRule type="cellIs" dxfId="66" priority="63" operator="lessThan">
      <formula>0</formula>
    </cfRule>
  </conditionalFormatting>
  <conditionalFormatting sqref="M17:N18 P17:Q18">
    <cfRule type="cellIs" dxfId="65" priority="62" operator="lessThan">
      <formula>0</formula>
    </cfRule>
  </conditionalFormatting>
  <conditionalFormatting sqref="O17:O18">
    <cfRule type="cellIs" dxfId="64" priority="61" operator="lessThan">
      <formula>0</formula>
    </cfRule>
  </conditionalFormatting>
  <conditionalFormatting sqref="Q16">
    <cfRule type="cellIs" dxfId="63" priority="60" operator="lessThan">
      <formula>0</formula>
    </cfRule>
  </conditionalFormatting>
  <conditionalFormatting sqref="M16:N16 P16">
    <cfRule type="cellIs" dxfId="62" priority="59" operator="lessThan">
      <formula>0</formula>
    </cfRule>
  </conditionalFormatting>
  <conditionalFormatting sqref="O16">
    <cfRule type="cellIs" dxfId="61" priority="58" operator="lessThan">
      <formula>0</formula>
    </cfRule>
  </conditionalFormatting>
  <conditionalFormatting sqref="M20:Q21">
    <cfRule type="cellIs" dxfId="60" priority="57" operator="lessThan">
      <formula>0</formula>
    </cfRule>
  </conditionalFormatting>
  <conditionalFormatting sqref="M19:N19 P19:Q19">
    <cfRule type="cellIs" dxfId="59" priority="56" operator="lessThan">
      <formula>0</formula>
    </cfRule>
  </conditionalFormatting>
  <conditionalFormatting sqref="O19">
    <cfRule type="cellIs" dxfId="58" priority="55" operator="lessThan">
      <formula>0</formula>
    </cfRule>
  </conditionalFormatting>
  <conditionalFormatting sqref="P23:Q24 M23:N24">
    <cfRule type="cellIs" dxfId="57" priority="54" operator="lessThan">
      <formula>0</formula>
    </cfRule>
  </conditionalFormatting>
  <conditionalFormatting sqref="O23:O24">
    <cfRule type="cellIs" dxfId="56" priority="53" operator="lessThan">
      <formula>0</formula>
    </cfRule>
  </conditionalFormatting>
  <conditionalFormatting sqref="M22:N22 P22:Q22">
    <cfRule type="cellIs" dxfId="55" priority="52" operator="lessThan">
      <formula>0</formula>
    </cfRule>
  </conditionalFormatting>
  <conditionalFormatting sqref="O22">
    <cfRule type="cellIs" dxfId="54" priority="51" operator="lessThan">
      <formula>0</formula>
    </cfRule>
  </conditionalFormatting>
  <conditionalFormatting sqref="M26:N27 P26:Q27">
    <cfRule type="cellIs" dxfId="53" priority="50" operator="lessThan">
      <formula>0</formula>
    </cfRule>
  </conditionalFormatting>
  <conditionalFormatting sqref="O26:O27">
    <cfRule type="cellIs" dxfId="52" priority="49" operator="lessThan">
      <formula>0</formula>
    </cfRule>
  </conditionalFormatting>
  <conditionalFormatting sqref="Q25">
    <cfRule type="cellIs" dxfId="51" priority="48" operator="lessThan">
      <formula>0</formula>
    </cfRule>
  </conditionalFormatting>
  <conditionalFormatting sqref="M25:N25 P25">
    <cfRule type="cellIs" dxfId="50" priority="47" operator="lessThan">
      <formula>0</formula>
    </cfRule>
  </conditionalFormatting>
  <conditionalFormatting sqref="O25">
    <cfRule type="cellIs" dxfId="49" priority="46" operator="lessThan">
      <formula>0</formula>
    </cfRule>
  </conditionalFormatting>
  <conditionalFormatting sqref="M29:Q30">
    <cfRule type="cellIs" dxfId="48" priority="45" operator="lessThan">
      <formula>0</formula>
    </cfRule>
  </conditionalFormatting>
  <conditionalFormatting sqref="Q28">
    <cfRule type="cellIs" dxfId="47" priority="44" operator="lessThan">
      <formula>0</formula>
    </cfRule>
  </conditionalFormatting>
  <conditionalFormatting sqref="M28:N28 P28">
    <cfRule type="cellIs" dxfId="46" priority="43" operator="lessThan">
      <formula>0</formula>
    </cfRule>
  </conditionalFormatting>
  <conditionalFormatting sqref="O28">
    <cfRule type="cellIs" dxfId="45" priority="42" operator="lessThan">
      <formula>0</formula>
    </cfRule>
  </conditionalFormatting>
  <conditionalFormatting sqref="M32:Q33">
    <cfRule type="cellIs" dxfId="44" priority="41" operator="lessThan">
      <formula>0</formula>
    </cfRule>
  </conditionalFormatting>
  <conditionalFormatting sqref="Q31">
    <cfRule type="cellIs" dxfId="43" priority="40" operator="lessThan">
      <formula>0</formula>
    </cfRule>
  </conditionalFormatting>
  <conditionalFormatting sqref="M31:N31 P31">
    <cfRule type="cellIs" dxfId="42" priority="39" operator="lessThan">
      <formula>0</formula>
    </cfRule>
  </conditionalFormatting>
  <conditionalFormatting sqref="O31">
    <cfRule type="cellIs" dxfId="41" priority="38" operator="lessThan">
      <formula>0</formula>
    </cfRule>
  </conditionalFormatting>
  <conditionalFormatting sqref="M34:N36 P34:Q36">
    <cfRule type="cellIs" dxfId="40" priority="37" operator="lessThan">
      <formula>0</formula>
    </cfRule>
  </conditionalFormatting>
  <conditionalFormatting sqref="O34:O36">
    <cfRule type="cellIs" dxfId="39" priority="36" operator="lessThan">
      <formula>0</formula>
    </cfRule>
  </conditionalFormatting>
  <conditionalFormatting sqref="P38:Q39 M38:N39">
    <cfRule type="cellIs" dxfId="38" priority="35" operator="lessThan">
      <formula>0</formula>
    </cfRule>
  </conditionalFormatting>
  <conditionalFormatting sqref="O38:O39">
    <cfRule type="cellIs" dxfId="37" priority="34" operator="lessThan">
      <formula>0</formula>
    </cfRule>
  </conditionalFormatting>
  <conditionalFormatting sqref="M37:N37 P37:Q37">
    <cfRule type="cellIs" dxfId="36" priority="33" operator="lessThan">
      <formula>0</formula>
    </cfRule>
  </conditionalFormatting>
  <conditionalFormatting sqref="O37">
    <cfRule type="cellIs" dxfId="35" priority="32" operator="lessThan">
      <formula>0</formula>
    </cfRule>
  </conditionalFormatting>
  <conditionalFormatting sqref="P41:Q42 M41:N42">
    <cfRule type="cellIs" dxfId="34" priority="31" operator="lessThan">
      <formula>0</formula>
    </cfRule>
  </conditionalFormatting>
  <conditionalFormatting sqref="O41:O42">
    <cfRule type="cellIs" dxfId="33" priority="30" operator="lessThan">
      <formula>0</formula>
    </cfRule>
  </conditionalFormatting>
  <conditionalFormatting sqref="M40:N40 P40:Q40">
    <cfRule type="cellIs" dxfId="32" priority="29" operator="lessThan">
      <formula>0</formula>
    </cfRule>
  </conditionalFormatting>
  <conditionalFormatting sqref="O40">
    <cfRule type="cellIs" dxfId="31" priority="28" operator="lessThan">
      <formula>0</formula>
    </cfRule>
  </conditionalFormatting>
  <conditionalFormatting sqref="P44:Q45 M44:N45">
    <cfRule type="cellIs" dxfId="30" priority="27" operator="lessThan">
      <formula>0</formula>
    </cfRule>
  </conditionalFormatting>
  <conditionalFormatting sqref="O44:O45">
    <cfRule type="cellIs" dxfId="29" priority="26" operator="lessThan">
      <formula>0</formula>
    </cfRule>
  </conditionalFormatting>
  <conditionalFormatting sqref="M43:N43 P43:Q43">
    <cfRule type="cellIs" dxfId="28" priority="25" operator="lessThan">
      <formula>0</formula>
    </cfRule>
  </conditionalFormatting>
  <conditionalFormatting sqref="O43">
    <cfRule type="cellIs" dxfId="27" priority="24" operator="lessThan">
      <formula>0</formula>
    </cfRule>
  </conditionalFormatting>
  <conditionalFormatting sqref="P47:Q48 M47:N48">
    <cfRule type="cellIs" dxfId="26" priority="23" operator="lessThan">
      <formula>0</formula>
    </cfRule>
  </conditionalFormatting>
  <conditionalFormatting sqref="O47:O48">
    <cfRule type="cellIs" dxfId="25" priority="22" operator="lessThan">
      <formula>0</formula>
    </cfRule>
  </conditionalFormatting>
  <conditionalFormatting sqref="P46:Q46 M46">
    <cfRule type="cellIs" dxfId="24" priority="21" operator="lessThan">
      <formula>0</formula>
    </cfRule>
  </conditionalFormatting>
  <conditionalFormatting sqref="O46">
    <cfRule type="cellIs" dxfId="23" priority="20" operator="lessThan">
      <formula>0</formula>
    </cfRule>
  </conditionalFormatting>
  <conditionalFormatting sqref="N46">
    <cfRule type="cellIs" dxfId="22" priority="19" operator="lessThan">
      <formula>0</formula>
    </cfRule>
  </conditionalFormatting>
  <conditionalFormatting sqref="P50:Q51 M50:N51">
    <cfRule type="cellIs" dxfId="21" priority="18" operator="lessThan">
      <formula>0</formula>
    </cfRule>
  </conditionalFormatting>
  <conditionalFormatting sqref="O50:O51">
    <cfRule type="cellIs" dxfId="20" priority="17" operator="lessThan">
      <formula>0</formula>
    </cfRule>
  </conditionalFormatting>
  <conditionalFormatting sqref="M49:N49 P49:Q49">
    <cfRule type="cellIs" dxfId="19" priority="16" operator="lessThan">
      <formula>0</formula>
    </cfRule>
  </conditionalFormatting>
  <conditionalFormatting sqref="O49">
    <cfRule type="cellIs" dxfId="18" priority="15" operator="lessThan">
      <formula>0</formula>
    </cfRule>
  </conditionalFormatting>
  <conditionalFormatting sqref="P53:Q54 M53:N54">
    <cfRule type="cellIs" dxfId="17" priority="14" operator="lessThan">
      <formula>0</formula>
    </cfRule>
  </conditionalFormatting>
  <conditionalFormatting sqref="O53:O54">
    <cfRule type="cellIs" dxfId="16" priority="13" operator="lessThan">
      <formula>0</formula>
    </cfRule>
  </conditionalFormatting>
  <conditionalFormatting sqref="N52 P52:Q52">
    <cfRule type="cellIs" dxfId="15" priority="12" operator="lessThan">
      <formula>0</formula>
    </cfRule>
  </conditionalFormatting>
  <conditionalFormatting sqref="O52">
    <cfRule type="cellIs" dxfId="14" priority="11" operator="lessThan">
      <formula>0</formula>
    </cfRule>
  </conditionalFormatting>
  <conditionalFormatting sqref="M52">
    <cfRule type="cellIs" dxfId="13" priority="10" operator="lessThan">
      <formula>0</formula>
    </cfRule>
  </conditionalFormatting>
  <conditionalFormatting sqref="R38:R39 R35:R36">
    <cfRule type="cellIs" dxfId="12" priority="9" operator="lessThan">
      <formula>0</formula>
    </cfRule>
  </conditionalFormatting>
  <conditionalFormatting sqref="R41:R42 R44:R45 R47:R48 R50:R51">
    <cfRule type="cellIs" dxfId="11" priority="8" operator="lessThan">
      <formula>0</formula>
    </cfRule>
  </conditionalFormatting>
  <conditionalFormatting sqref="R49">
    <cfRule type="cellIs" dxfId="10" priority="7" operator="lessThan">
      <formula>0</formula>
    </cfRule>
  </conditionalFormatting>
  <conditionalFormatting sqref="R52">
    <cfRule type="cellIs" dxfId="9" priority="6" operator="lessThan">
      <formula>0</formula>
    </cfRule>
  </conditionalFormatting>
  <conditionalFormatting sqref="R46">
    <cfRule type="cellIs" dxfId="8" priority="5" operator="lessThan">
      <formula>0</formula>
    </cfRule>
  </conditionalFormatting>
  <conditionalFormatting sqref="R43">
    <cfRule type="cellIs" dxfId="7" priority="4" operator="lessThan">
      <formula>0</formula>
    </cfRule>
  </conditionalFormatting>
  <conditionalFormatting sqref="R40">
    <cfRule type="cellIs" dxfId="6" priority="3" operator="lessThan">
      <formula>0</formula>
    </cfRule>
  </conditionalFormatting>
  <conditionalFormatting sqref="R37">
    <cfRule type="cellIs" dxfId="5" priority="2" operator="lessThan">
      <formula>0</formula>
    </cfRule>
  </conditionalFormatting>
  <conditionalFormatting sqref="R34">
    <cfRule type="cellIs" dxfId="4" priority="1" operator="lessThan">
      <formula>0</formula>
    </cfRule>
  </conditionalFormatting>
  <dataValidations count="2">
    <dataValidation type="list" allowBlank="1" showInputMessage="1" showErrorMessage="1" sqref="K52:K54 K37:K49 K25:K34" xr:uid="{00000000-0002-0000-0100-000000000000}">
      <formula1>$B$3:$B$59</formula1>
    </dataValidation>
    <dataValidation type="list" allowBlank="1" showInputMessage="1" showErrorMessage="1" sqref="K22:K24" xr:uid="{00000000-0002-0000-0100-000001000000}">
      <formula1>#REF!</formula1>
    </dataValidation>
  </dataValidations>
  <pageMargins left="0.70866141732283472" right="0.70866141732283472" top="0.74803149606299213" bottom="0.74803149606299213" header="0.31496062992125984" footer="0.31496062992125984"/>
  <pageSetup scale="8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7D297-A553-49B0-87E5-91A115B8477B}">
  <dimension ref="A1:R341"/>
  <sheetViews>
    <sheetView showGridLines="0" zoomScale="80" zoomScaleNormal="80" zoomScalePageLayoutView="95" workbookViewId="0">
      <pane xSplit="3" ySplit="4" topLeftCell="J149" activePane="bottomRight" state="frozen"/>
      <selection pane="topRight" activeCell="D1" sqref="D1"/>
      <selection pane="bottomLeft" activeCell="A5" sqref="A5"/>
      <selection pane="bottomRight" activeCell="G165" sqref="G165"/>
    </sheetView>
  </sheetViews>
  <sheetFormatPr baseColWidth="10" defaultColWidth="10.85546875" defaultRowHeight="12.75" x14ac:dyDescent="0.2"/>
  <cols>
    <col min="1" max="1" width="4.85546875" style="1" bestFit="1" customWidth="1"/>
    <col min="2" max="2" width="29.85546875" style="356" customWidth="1"/>
    <col min="3" max="3" width="31.5703125" style="356" customWidth="1"/>
    <col min="4" max="4" width="41.85546875" style="1" bestFit="1" customWidth="1"/>
    <col min="5" max="5" width="30.140625" style="1" customWidth="1"/>
    <col min="6" max="6" width="46" style="1" customWidth="1"/>
    <col min="7" max="7" width="24.7109375" style="169" customWidth="1"/>
    <col min="8" max="8" width="24.85546875" style="168" customWidth="1"/>
    <col min="9" max="9" width="17.28515625" style="1" bestFit="1" customWidth="1"/>
    <col min="10" max="10" width="18.7109375" style="1" bestFit="1" customWidth="1"/>
    <col min="11" max="11" width="26.5703125" style="1" bestFit="1" customWidth="1"/>
    <col min="12" max="12" width="88.7109375" style="1" customWidth="1"/>
    <col min="13" max="13" width="23.42578125" style="1" bestFit="1" customWidth="1"/>
    <col min="14" max="14" width="18.7109375" style="1" bestFit="1" customWidth="1"/>
    <col min="15" max="16" width="39.42578125" style="167" customWidth="1"/>
    <col min="17" max="17" width="46.28515625" style="167" customWidth="1"/>
    <col min="18" max="18" width="39.42578125" style="167" customWidth="1"/>
    <col min="19" max="16384" width="10.85546875" style="1"/>
  </cols>
  <sheetData>
    <row r="1" spans="1:18" ht="14.25" x14ac:dyDescent="0.2">
      <c r="A1" s="175" t="s">
        <v>529</v>
      </c>
      <c r="B1" s="1113">
        <v>44227</v>
      </c>
      <c r="C1" s="352"/>
      <c r="D1" s="270"/>
      <c r="E1" s="270"/>
      <c r="F1" s="270"/>
      <c r="G1" s="272"/>
      <c r="H1" s="271"/>
      <c r="I1" s="270"/>
      <c r="J1" s="270"/>
      <c r="K1" s="270"/>
      <c r="L1" s="270"/>
    </row>
    <row r="2" spans="1:18" ht="15" x14ac:dyDescent="0.2">
      <c r="A2" s="175" t="s">
        <v>529</v>
      </c>
      <c r="B2" s="850" t="s">
        <v>127</v>
      </c>
      <c r="C2" s="851"/>
      <c r="D2" s="851"/>
      <c r="E2" s="851"/>
      <c r="F2" s="851"/>
      <c r="G2" s="851"/>
      <c r="H2" s="851"/>
      <c r="I2" s="851"/>
      <c r="J2" s="851"/>
      <c r="K2" s="851"/>
      <c r="L2" s="852"/>
      <c r="M2" s="54"/>
    </row>
    <row r="3" spans="1:18" ht="15" x14ac:dyDescent="0.2">
      <c r="A3" s="1" t="s">
        <v>472</v>
      </c>
      <c r="B3" s="269" t="s">
        <v>128</v>
      </c>
      <c r="C3" s="269"/>
      <c r="D3" s="266"/>
      <c r="E3" s="266"/>
      <c r="F3" s="266"/>
      <c r="G3" s="268"/>
      <c r="H3" s="267"/>
      <c r="I3" s="266"/>
      <c r="J3" s="266"/>
      <c r="K3" s="266"/>
      <c r="L3" s="266"/>
      <c r="M3" s="54"/>
    </row>
    <row r="4" spans="1:18" s="356" customFormat="1" ht="15" x14ac:dyDescent="0.2">
      <c r="A4" s="231" t="s">
        <v>529</v>
      </c>
      <c r="B4" s="138" t="s">
        <v>129</v>
      </c>
      <c r="C4" s="139" t="s">
        <v>130</v>
      </c>
      <c r="D4" s="139" t="s">
        <v>131</v>
      </c>
      <c r="E4" s="843" t="s">
        <v>132</v>
      </c>
      <c r="F4" s="844"/>
      <c r="G4" s="843" t="s">
        <v>133</v>
      </c>
      <c r="H4" s="845"/>
      <c r="I4" s="845"/>
      <c r="J4" s="845"/>
      <c r="K4" s="844"/>
      <c r="L4" s="140" t="s">
        <v>96</v>
      </c>
      <c r="M4" s="140" t="s">
        <v>785</v>
      </c>
      <c r="O4" s="230"/>
      <c r="P4" s="230"/>
      <c r="Q4" s="230"/>
      <c r="R4" s="230"/>
    </row>
    <row r="5" spans="1:18" s="177" customFormat="1" ht="45" x14ac:dyDescent="0.25">
      <c r="A5" s="181" t="s">
        <v>529</v>
      </c>
      <c r="B5" s="138"/>
      <c r="C5" s="139"/>
      <c r="D5" s="139"/>
      <c r="E5" s="141" t="s">
        <v>134</v>
      </c>
      <c r="F5" s="141" t="s">
        <v>135</v>
      </c>
      <c r="G5" s="141" t="s">
        <v>609</v>
      </c>
      <c r="H5" s="141" t="s">
        <v>136</v>
      </c>
      <c r="I5" s="141" t="s">
        <v>137</v>
      </c>
      <c r="J5" s="141" t="s">
        <v>138</v>
      </c>
      <c r="K5" s="141" t="s">
        <v>139</v>
      </c>
      <c r="L5" s="140"/>
      <c r="M5" s="179"/>
      <c r="O5" s="178"/>
      <c r="P5" s="178"/>
      <c r="Q5" s="178"/>
      <c r="R5" s="178"/>
    </row>
    <row r="6" spans="1:18" ht="28.5" x14ac:dyDescent="0.25">
      <c r="A6" s="175" t="s">
        <v>529</v>
      </c>
      <c r="B6" s="350" t="s">
        <v>140</v>
      </c>
      <c r="C6" s="55" t="s">
        <v>141</v>
      </c>
      <c r="D6" s="55" t="s">
        <v>142</v>
      </c>
      <c r="E6" s="50"/>
      <c r="F6" s="202" t="s">
        <v>143</v>
      </c>
      <c r="G6" s="173"/>
      <c r="H6" s="142">
        <v>5268448465</v>
      </c>
      <c r="I6" s="28"/>
      <c r="J6" s="32"/>
      <c r="K6" s="261">
        <v>0</v>
      </c>
      <c r="L6" s="140"/>
      <c r="M6" s="54"/>
    </row>
    <row r="7" spans="1:18" ht="15" x14ac:dyDescent="0.25">
      <c r="A7" s="175" t="s">
        <v>529</v>
      </c>
      <c r="B7" s="350" t="s">
        <v>144</v>
      </c>
      <c r="C7" s="55" t="s">
        <v>141</v>
      </c>
      <c r="D7" s="55" t="s">
        <v>142</v>
      </c>
      <c r="E7" s="50"/>
      <c r="F7" s="151" t="s">
        <v>610</v>
      </c>
      <c r="G7" s="195"/>
      <c r="H7" s="251">
        <v>20324681095</v>
      </c>
      <c r="I7" s="28"/>
      <c r="J7" s="32"/>
      <c r="K7" s="261">
        <v>0</v>
      </c>
      <c r="L7" s="140"/>
      <c r="M7" s="54"/>
    </row>
    <row r="8" spans="1:18" ht="15" x14ac:dyDescent="0.25">
      <c r="A8" s="175" t="s">
        <v>529</v>
      </c>
      <c r="B8" s="350" t="s">
        <v>145</v>
      </c>
      <c r="C8" s="55" t="s">
        <v>141</v>
      </c>
      <c r="D8" s="55" t="s">
        <v>142</v>
      </c>
      <c r="E8" s="50"/>
      <c r="F8" s="151" t="s">
        <v>611</v>
      </c>
      <c r="G8" s="195"/>
      <c r="H8" s="251">
        <v>26799206349</v>
      </c>
      <c r="I8" s="28"/>
      <c r="J8" s="32"/>
      <c r="K8" s="261">
        <v>0</v>
      </c>
      <c r="L8" s="140"/>
      <c r="M8" s="54"/>
    </row>
    <row r="9" spans="1:18" ht="75" x14ac:dyDescent="0.25">
      <c r="A9" s="175" t="s">
        <v>529</v>
      </c>
      <c r="B9" s="350" t="s">
        <v>146</v>
      </c>
      <c r="C9" s="55" t="s">
        <v>141</v>
      </c>
      <c r="D9" s="55" t="s">
        <v>142</v>
      </c>
      <c r="E9" s="50"/>
      <c r="F9" s="151" t="s">
        <v>612</v>
      </c>
      <c r="G9" s="195"/>
      <c r="H9" s="262">
        <v>62112039495.099998</v>
      </c>
      <c r="I9" s="164"/>
      <c r="J9" s="263"/>
      <c r="K9" s="261">
        <v>0</v>
      </c>
      <c r="L9" s="265" t="s">
        <v>333</v>
      </c>
      <c r="M9" s="54"/>
    </row>
    <row r="10" spans="1:18" ht="15" x14ac:dyDescent="0.25">
      <c r="A10" s="175" t="s">
        <v>529</v>
      </c>
      <c r="B10" s="350" t="s">
        <v>147</v>
      </c>
      <c r="C10" s="55" t="s">
        <v>141</v>
      </c>
      <c r="D10" s="55" t="s">
        <v>142</v>
      </c>
      <c r="E10" s="50"/>
      <c r="F10" s="151" t="s">
        <v>613</v>
      </c>
      <c r="G10" s="195"/>
      <c r="H10" s="262">
        <v>48547865289.099998</v>
      </c>
      <c r="I10" s="164"/>
      <c r="J10" s="263"/>
      <c r="K10" s="261">
        <v>0</v>
      </c>
      <c r="L10" s="264"/>
      <c r="M10" s="54"/>
    </row>
    <row r="11" spans="1:18" ht="15" x14ac:dyDescent="0.25">
      <c r="A11" s="175" t="s">
        <v>529</v>
      </c>
      <c r="B11" s="350" t="s">
        <v>148</v>
      </c>
      <c r="C11" s="55" t="s">
        <v>141</v>
      </c>
      <c r="D11" s="55" t="s">
        <v>142</v>
      </c>
      <c r="E11" s="50"/>
      <c r="F11" s="151" t="s">
        <v>614</v>
      </c>
      <c r="G11" s="195"/>
      <c r="H11" s="262">
        <v>49940241269.099998</v>
      </c>
      <c r="I11" s="164"/>
      <c r="J11" s="263"/>
      <c r="K11" s="261">
        <v>0</v>
      </c>
      <c r="L11" s="140"/>
      <c r="M11" s="54"/>
    </row>
    <row r="12" spans="1:18" ht="15" x14ac:dyDescent="0.25">
      <c r="A12" s="175" t="s">
        <v>529</v>
      </c>
      <c r="B12" s="350" t="s">
        <v>149</v>
      </c>
      <c r="C12" s="55" t="s">
        <v>141</v>
      </c>
      <c r="D12" s="55" t="s">
        <v>142</v>
      </c>
      <c r="E12" s="50"/>
      <c r="F12" s="151" t="s">
        <v>615</v>
      </c>
      <c r="G12" s="195"/>
      <c r="H12" s="262">
        <v>42430490883.199997</v>
      </c>
      <c r="I12" s="164"/>
      <c r="J12" s="263"/>
      <c r="K12" s="261">
        <v>0</v>
      </c>
      <c r="L12" s="140"/>
      <c r="M12" s="54"/>
    </row>
    <row r="13" spans="1:18" ht="15" x14ac:dyDescent="0.25">
      <c r="A13" s="175" t="s">
        <v>529</v>
      </c>
      <c r="B13" s="350" t="s">
        <v>150</v>
      </c>
      <c r="C13" s="55" t="s">
        <v>141</v>
      </c>
      <c r="D13" s="55" t="s">
        <v>142</v>
      </c>
      <c r="E13" s="50"/>
      <c r="F13" s="151" t="s">
        <v>616</v>
      </c>
      <c r="G13" s="195"/>
      <c r="H13" s="262">
        <v>24948005269.599998</v>
      </c>
      <c r="I13" s="164"/>
      <c r="J13" s="164"/>
      <c r="K13" s="261">
        <v>0</v>
      </c>
      <c r="L13" s="140"/>
      <c r="M13" s="54"/>
    </row>
    <row r="14" spans="1:18" ht="15" x14ac:dyDescent="0.25">
      <c r="A14" s="175" t="s">
        <v>529</v>
      </c>
      <c r="B14" s="163"/>
      <c r="C14" s="29"/>
      <c r="D14" s="29"/>
      <c r="E14" s="260"/>
      <c r="F14" s="259"/>
      <c r="G14" s="258"/>
      <c r="H14" s="257">
        <f>SUM(H6:H13)</f>
        <v>280370978115.09998</v>
      </c>
      <c r="I14" s="30"/>
      <c r="J14" s="256"/>
      <c r="K14" s="255">
        <v>0</v>
      </c>
      <c r="L14" s="254"/>
      <c r="M14" s="54"/>
    </row>
    <row r="15" spans="1:18" ht="14.25" x14ac:dyDescent="0.2">
      <c r="A15" s="175" t="s">
        <v>529</v>
      </c>
      <c r="B15" s="350"/>
      <c r="C15" s="55" t="s">
        <v>141</v>
      </c>
      <c r="D15" s="55" t="s">
        <v>142</v>
      </c>
      <c r="E15" s="50">
        <v>3111530718</v>
      </c>
      <c r="F15" s="202"/>
      <c r="G15" s="195">
        <v>42278</v>
      </c>
      <c r="H15" s="142"/>
      <c r="I15" s="39">
        <f>123.78/111.82</f>
        <v>1.1069576104453587</v>
      </c>
      <c r="J15" s="31" t="s">
        <v>151</v>
      </c>
      <c r="K15" s="50">
        <f>+E15/I15</f>
        <v>2810885158.2384872</v>
      </c>
      <c r="L15" s="170"/>
      <c r="M15" s="54"/>
    </row>
    <row r="16" spans="1:18" ht="14.25" x14ac:dyDescent="0.2">
      <c r="A16" s="175" t="s">
        <v>529</v>
      </c>
      <c r="B16" s="350"/>
      <c r="C16" s="55" t="s">
        <v>141</v>
      </c>
      <c r="D16" s="55" t="s">
        <v>142</v>
      </c>
      <c r="E16" s="209">
        <v>5503863348.5</v>
      </c>
      <c r="F16" s="253"/>
      <c r="G16" s="195">
        <v>42279</v>
      </c>
      <c r="H16" s="251"/>
      <c r="I16" s="39">
        <f>123.78/111.82</f>
        <v>1.1069576104453587</v>
      </c>
      <c r="J16" s="31" t="s">
        <v>151</v>
      </c>
      <c r="K16" s="50">
        <f>+E16/I16</f>
        <v>4972063335.1855707</v>
      </c>
      <c r="L16" s="170"/>
      <c r="M16" s="54"/>
    </row>
    <row r="17" spans="1:13" ht="14.25" x14ac:dyDescent="0.2">
      <c r="A17" s="175" t="s">
        <v>529</v>
      </c>
      <c r="B17" s="350"/>
      <c r="C17" s="55" t="s">
        <v>141</v>
      </c>
      <c r="D17" s="55" t="s">
        <v>142</v>
      </c>
      <c r="E17" s="209">
        <v>263457714</v>
      </c>
      <c r="F17" s="253"/>
      <c r="G17" s="195">
        <v>42292</v>
      </c>
      <c r="H17" s="251"/>
      <c r="I17" s="39">
        <f>123.78/111.82</f>
        <v>1.1069576104453587</v>
      </c>
      <c r="J17" s="31" t="s">
        <v>151</v>
      </c>
      <c r="K17" s="50">
        <f>+E17/I17</f>
        <v>238001628.53029567</v>
      </c>
      <c r="L17" s="170"/>
      <c r="M17" s="54"/>
    </row>
    <row r="18" spans="1:13" ht="14.25" x14ac:dyDescent="0.2">
      <c r="A18" s="175" t="s">
        <v>529</v>
      </c>
      <c r="B18" s="350"/>
      <c r="C18" s="55" t="s">
        <v>141</v>
      </c>
      <c r="D18" s="55" t="s">
        <v>142</v>
      </c>
      <c r="E18" s="209">
        <v>1636965150</v>
      </c>
      <c r="F18" s="248"/>
      <c r="G18" s="195">
        <v>42305</v>
      </c>
      <c r="H18" s="251"/>
      <c r="I18" s="39">
        <f>123.78/111.82</f>
        <v>1.1069576104453587</v>
      </c>
      <c r="J18" s="31" t="s">
        <v>151</v>
      </c>
      <c r="K18" s="50">
        <f>+E18/I18</f>
        <v>1478796599.3940861</v>
      </c>
      <c r="L18" s="170"/>
      <c r="M18" s="54"/>
    </row>
    <row r="19" spans="1:13" ht="14.25" x14ac:dyDescent="0.2">
      <c r="A19" s="175" t="s">
        <v>529</v>
      </c>
      <c r="B19" s="350"/>
      <c r="C19" s="55" t="s">
        <v>141</v>
      </c>
      <c r="D19" s="55" t="s">
        <v>142</v>
      </c>
      <c r="E19" s="209">
        <v>2728275250</v>
      </c>
      <c r="F19" s="253"/>
      <c r="G19" s="195">
        <v>42311</v>
      </c>
      <c r="H19" s="251"/>
      <c r="I19" s="74">
        <f>124.62/111.82</f>
        <v>1.1144696834197818</v>
      </c>
      <c r="J19" s="32" t="s">
        <v>152</v>
      </c>
      <c r="K19" s="50">
        <f>+E19/I19</f>
        <v>2448047973.4793773</v>
      </c>
      <c r="L19" s="170"/>
      <c r="M19" s="54"/>
    </row>
    <row r="20" spans="1:13" ht="14.25" x14ac:dyDescent="0.2">
      <c r="A20" s="175" t="s">
        <v>529</v>
      </c>
      <c r="B20" s="350"/>
      <c r="C20" s="55" t="s">
        <v>141</v>
      </c>
      <c r="D20" s="55" t="s">
        <v>142</v>
      </c>
      <c r="E20" s="209">
        <v>621675000</v>
      </c>
      <c r="F20" s="252"/>
      <c r="G20" s="195">
        <v>42352</v>
      </c>
      <c r="H20" s="251"/>
      <c r="I20" s="74">
        <f>125.37/111.82</f>
        <v>1.1211768914326596</v>
      </c>
      <c r="J20" s="32" t="s">
        <v>153</v>
      </c>
      <c r="K20" s="50">
        <f>+E20/I20</f>
        <v>554484314.42928934</v>
      </c>
      <c r="L20" s="170"/>
      <c r="M20" s="54"/>
    </row>
    <row r="21" spans="1:13" ht="14.25" x14ac:dyDescent="0.2">
      <c r="A21" s="175" t="s">
        <v>529</v>
      </c>
      <c r="B21" s="350"/>
      <c r="C21" s="55" t="s">
        <v>141</v>
      </c>
      <c r="D21" s="55" t="s">
        <v>142</v>
      </c>
      <c r="E21" s="209">
        <v>764295785</v>
      </c>
      <c r="F21" s="252"/>
      <c r="G21" s="195">
        <v>42353</v>
      </c>
      <c r="H21" s="251"/>
      <c r="I21" s="74">
        <f>125.37/111.82</f>
        <v>1.1211768914326596</v>
      </c>
      <c r="J21" s="32" t="s">
        <v>153</v>
      </c>
      <c r="K21" s="50">
        <f>+E21/I21</f>
        <v>681690633.15545988</v>
      </c>
      <c r="L21" s="170"/>
      <c r="M21" s="54"/>
    </row>
    <row r="22" spans="1:13" ht="14.25" x14ac:dyDescent="0.2">
      <c r="A22" s="175" t="s">
        <v>529</v>
      </c>
      <c r="B22" s="350"/>
      <c r="C22" s="55" t="s">
        <v>141</v>
      </c>
      <c r="D22" s="55" t="s">
        <v>142</v>
      </c>
      <c r="E22" s="209">
        <v>872199750</v>
      </c>
      <c r="F22" s="252"/>
      <c r="G22" s="195">
        <v>42354</v>
      </c>
      <c r="H22" s="251"/>
      <c r="I22" s="74">
        <f>125.37/111.82</f>
        <v>1.1211768914326596</v>
      </c>
      <c r="J22" s="32" t="s">
        <v>153</v>
      </c>
      <c r="K22" s="50">
        <f>+E22/I22</f>
        <v>777932328.66714525</v>
      </c>
      <c r="L22" s="170"/>
      <c r="M22" s="54"/>
    </row>
    <row r="23" spans="1:13" ht="14.25" x14ac:dyDescent="0.2">
      <c r="A23" s="175" t="s">
        <v>529</v>
      </c>
      <c r="B23" s="350"/>
      <c r="C23" s="55" t="s">
        <v>141</v>
      </c>
      <c r="D23" s="55" t="s">
        <v>142</v>
      </c>
      <c r="E23" s="209">
        <v>19781458</v>
      </c>
      <c r="F23" s="252"/>
      <c r="G23" s="195">
        <v>42354</v>
      </c>
      <c r="H23" s="251"/>
      <c r="I23" s="74">
        <f>125.37/111.82</f>
        <v>1.1211768914326596</v>
      </c>
      <c r="J23" s="32" t="s">
        <v>153</v>
      </c>
      <c r="K23" s="50">
        <f>+E23/I23</f>
        <v>17643476.378399935</v>
      </c>
      <c r="L23" s="170"/>
      <c r="M23" s="54"/>
    </row>
    <row r="24" spans="1:13" ht="14.25" x14ac:dyDescent="0.2">
      <c r="A24" s="175" t="s">
        <v>529</v>
      </c>
      <c r="B24" s="350"/>
      <c r="C24" s="55" t="s">
        <v>141</v>
      </c>
      <c r="D24" s="55" t="s">
        <v>142</v>
      </c>
      <c r="E24" s="209">
        <v>686624625</v>
      </c>
      <c r="F24" s="165"/>
      <c r="G24" s="195">
        <v>42361</v>
      </c>
      <c r="H24" s="251"/>
      <c r="I24" s="74">
        <f>125.37/111.82</f>
        <v>1.1211768914326596</v>
      </c>
      <c r="J24" s="32" t="s">
        <v>153</v>
      </c>
      <c r="K24" s="50">
        <f>+E24/I24</f>
        <v>612414178.57142854</v>
      </c>
      <c r="L24" s="170"/>
      <c r="M24" s="54"/>
    </row>
    <row r="25" spans="1:13" ht="14.25" x14ac:dyDescent="0.2">
      <c r="A25" s="175" t="s">
        <v>529</v>
      </c>
      <c r="B25" s="350"/>
      <c r="C25" s="55" t="s">
        <v>141</v>
      </c>
      <c r="D25" s="55" t="s">
        <v>142</v>
      </c>
      <c r="E25" s="209">
        <v>2047764587</v>
      </c>
      <c r="F25" s="151"/>
      <c r="G25" s="173">
        <v>42382</v>
      </c>
      <c r="H25" s="251"/>
      <c r="I25" s="74">
        <f>126.15/111.82</f>
        <v>1.1281523877660526</v>
      </c>
      <c r="J25" s="32" t="s">
        <v>154</v>
      </c>
      <c r="K25" s="50">
        <f>+E25/I25</f>
        <v>1815148918.8929052</v>
      </c>
      <c r="L25" s="170"/>
      <c r="M25" s="54"/>
    </row>
    <row r="26" spans="1:13" ht="14.25" x14ac:dyDescent="0.2">
      <c r="A26" s="175" t="s">
        <v>529</v>
      </c>
      <c r="B26" s="350"/>
      <c r="C26" s="55" t="s">
        <v>141</v>
      </c>
      <c r="D26" s="55" t="s">
        <v>142</v>
      </c>
      <c r="E26" s="209">
        <v>3071646881</v>
      </c>
      <c r="F26" s="165"/>
      <c r="G26" s="173">
        <v>42384</v>
      </c>
      <c r="H26" s="251"/>
      <c r="I26" s="74">
        <f>126.15/111.82</f>
        <v>1.1281523877660526</v>
      </c>
      <c r="J26" s="32" t="s">
        <v>154</v>
      </c>
      <c r="K26" s="50">
        <f>+E26/I26</f>
        <v>2722723378.7825603</v>
      </c>
      <c r="L26" s="170"/>
      <c r="M26" s="54"/>
    </row>
    <row r="27" spans="1:13" ht="14.25" x14ac:dyDescent="0.2">
      <c r="A27" s="175" t="s">
        <v>529</v>
      </c>
      <c r="B27" s="350"/>
      <c r="C27" s="55" t="s">
        <v>141</v>
      </c>
      <c r="D27" s="55" t="s">
        <v>142</v>
      </c>
      <c r="E27" s="209">
        <v>3071646881</v>
      </c>
      <c r="F27" s="248"/>
      <c r="G27" s="173">
        <v>42409</v>
      </c>
      <c r="H27" s="251"/>
      <c r="I27" s="74">
        <f>127.78/111.82</f>
        <v>1.1427293865140404</v>
      </c>
      <c r="J27" s="32" t="s">
        <v>155</v>
      </c>
      <c r="K27" s="50">
        <f>+E27/I27</f>
        <v>2687991502.8441072</v>
      </c>
      <c r="L27" s="165"/>
      <c r="M27" s="54"/>
    </row>
    <row r="28" spans="1:13" ht="14.25" x14ac:dyDescent="0.2">
      <c r="A28" s="175" t="s">
        <v>529</v>
      </c>
      <c r="B28" s="350"/>
      <c r="C28" s="55" t="s">
        <v>141</v>
      </c>
      <c r="D28" s="55" t="s">
        <v>142</v>
      </c>
      <c r="E28" s="209">
        <v>1769000000</v>
      </c>
      <c r="F28" s="248"/>
      <c r="G28" s="173">
        <v>42415</v>
      </c>
      <c r="H28" s="251"/>
      <c r="I28" s="74">
        <f>127.78/111.82</f>
        <v>1.1427293865140404</v>
      </c>
      <c r="J28" s="32" t="s">
        <v>155</v>
      </c>
      <c r="K28" s="50">
        <f>+E28/I28</f>
        <v>1548048051.3382375</v>
      </c>
      <c r="L28" s="165"/>
      <c r="M28" s="54"/>
    </row>
    <row r="29" spans="1:13" ht="14.25" x14ac:dyDescent="0.2">
      <c r="A29" s="175" t="s">
        <v>529</v>
      </c>
      <c r="B29" s="350"/>
      <c r="C29" s="55" t="s">
        <v>141</v>
      </c>
      <c r="D29" s="55" t="s">
        <v>142</v>
      </c>
      <c r="E29" s="209">
        <v>2653500000</v>
      </c>
      <c r="F29" s="248"/>
      <c r="G29" s="173">
        <v>42416</v>
      </c>
      <c r="H29" s="251"/>
      <c r="I29" s="74">
        <f>127.78/111.82</f>
        <v>1.1427293865140404</v>
      </c>
      <c r="J29" s="32" t="s">
        <v>155</v>
      </c>
      <c r="K29" s="50">
        <f>+E29/I29</f>
        <v>2322072077.0073562</v>
      </c>
      <c r="L29" s="165"/>
      <c r="M29" s="54"/>
    </row>
    <row r="30" spans="1:13" ht="14.25" x14ac:dyDescent="0.2">
      <c r="A30" s="175" t="s">
        <v>529</v>
      </c>
      <c r="B30" s="350"/>
      <c r="C30" s="55" t="s">
        <v>141</v>
      </c>
      <c r="D30" s="55" t="s">
        <v>142</v>
      </c>
      <c r="E30" s="209">
        <v>2653500000</v>
      </c>
      <c r="F30" s="151"/>
      <c r="G30" s="173">
        <v>42430</v>
      </c>
      <c r="H30" s="251"/>
      <c r="I30" s="74">
        <f>129.41/111.82</f>
        <v>1.1573063852620282</v>
      </c>
      <c r="J30" s="32" t="s">
        <v>156</v>
      </c>
      <c r="K30" s="50">
        <f>+E30/I30</f>
        <v>2292824124.8744302</v>
      </c>
      <c r="L30" s="165"/>
      <c r="M30" s="54"/>
    </row>
    <row r="31" spans="1:13" ht="14.25" x14ac:dyDescent="0.2">
      <c r="A31" s="175" t="s">
        <v>529</v>
      </c>
      <c r="B31" s="350"/>
      <c r="C31" s="55" t="s">
        <v>141</v>
      </c>
      <c r="D31" s="55" t="s">
        <v>142</v>
      </c>
      <c r="E31" s="209">
        <v>2465000000</v>
      </c>
      <c r="F31" s="151"/>
      <c r="G31" s="173">
        <v>42443</v>
      </c>
      <c r="H31" s="251"/>
      <c r="I31" s="74">
        <f>129.41/111.82</f>
        <v>1.1573063852620282</v>
      </c>
      <c r="J31" s="32" t="s">
        <v>156</v>
      </c>
      <c r="K31" s="50">
        <f>+E31/I31</f>
        <v>2129945908.3532958</v>
      </c>
      <c r="L31" s="165"/>
      <c r="M31" s="54"/>
    </row>
    <row r="32" spans="1:13" ht="14.25" x14ac:dyDescent="0.2">
      <c r="A32" s="175" t="s">
        <v>529</v>
      </c>
      <c r="B32" s="350"/>
      <c r="C32" s="55" t="s">
        <v>141</v>
      </c>
      <c r="D32" s="55" t="s">
        <v>142</v>
      </c>
      <c r="E32" s="209">
        <v>3697500000</v>
      </c>
      <c r="F32" s="165"/>
      <c r="G32" s="173">
        <v>42444</v>
      </c>
      <c r="H32" s="251"/>
      <c r="I32" s="74">
        <f>129.41/111.82</f>
        <v>1.1573063852620282</v>
      </c>
      <c r="J32" s="32" t="s">
        <v>156</v>
      </c>
      <c r="K32" s="50">
        <f>+E32/I32</f>
        <v>3194918862.5299435</v>
      </c>
      <c r="L32" s="165"/>
      <c r="M32" s="54"/>
    </row>
    <row r="33" spans="1:13" ht="14.25" x14ac:dyDescent="0.2">
      <c r="A33" s="175" t="s">
        <v>529</v>
      </c>
      <c r="B33" s="350"/>
      <c r="C33" s="55" t="s">
        <v>141</v>
      </c>
      <c r="D33" s="55" t="s">
        <v>142</v>
      </c>
      <c r="E33" s="209">
        <v>3549440000</v>
      </c>
      <c r="F33" s="248"/>
      <c r="G33" s="173">
        <v>42459</v>
      </c>
      <c r="H33" s="251"/>
      <c r="I33" s="74">
        <f>129.41/111.82</f>
        <v>1.1573063852620282</v>
      </c>
      <c r="J33" s="32" t="s">
        <v>156</v>
      </c>
      <c r="K33" s="50">
        <f>+E33/I33</f>
        <v>3066983855.9616723</v>
      </c>
      <c r="L33" s="165"/>
      <c r="M33" s="54"/>
    </row>
    <row r="34" spans="1:13" ht="14.25" x14ac:dyDescent="0.2">
      <c r="A34" s="175" t="s">
        <v>529</v>
      </c>
      <c r="B34" s="350"/>
      <c r="C34" s="55" t="s">
        <v>141</v>
      </c>
      <c r="D34" s="55" t="s">
        <v>142</v>
      </c>
      <c r="E34" s="209">
        <v>15478119</v>
      </c>
      <c r="F34" s="151"/>
      <c r="G34" s="173">
        <v>42472</v>
      </c>
      <c r="H34" s="251"/>
      <c r="I34" s="74">
        <f>130.63/111.82</f>
        <v>1.1682167769629763</v>
      </c>
      <c r="J34" s="32" t="s">
        <v>157</v>
      </c>
      <c r="K34" s="50">
        <f>+E34/I34</f>
        <v>13249355.17553395</v>
      </c>
      <c r="L34" s="165"/>
      <c r="M34" s="54"/>
    </row>
    <row r="35" spans="1:13" ht="14.25" x14ac:dyDescent="0.2">
      <c r="A35" s="175" t="s">
        <v>529</v>
      </c>
      <c r="B35" s="350"/>
      <c r="C35" s="55" t="s">
        <v>141</v>
      </c>
      <c r="D35" s="55" t="s">
        <v>142</v>
      </c>
      <c r="E35" s="209">
        <v>2068530699</v>
      </c>
      <c r="F35" s="151"/>
      <c r="G35" s="173">
        <v>42475</v>
      </c>
      <c r="H35" s="251"/>
      <c r="I35" s="74">
        <f>130.63/111.82</f>
        <v>1.1682167769629763</v>
      </c>
      <c r="J35" s="32" t="s">
        <v>157</v>
      </c>
      <c r="K35" s="50">
        <f>+E35/I35</f>
        <v>1770673679.5696239</v>
      </c>
      <c r="L35" s="165"/>
      <c r="M35" s="54"/>
    </row>
    <row r="36" spans="1:13" ht="14.25" x14ac:dyDescent="0.2">
      <c r="A36" s="175" t="s">
        <v>529</v>
      </c>
      <c r="B36" s="350"/>
      <c r="C36" s="55" t="s">
        <v>141</v>
      </c>
      <c r="D36" s="55" t="s">
        <v>142</v>
      </c>
      <c r="E36" s="209">
        <v>3102796048</v>
      </c>
      <c r="F36" s="151"/>
      <c r="G36" s="173">
        <v>42480</v>
      </c>
      <c r="H36" s="251"/>
      <c r="I36" s="74">
        <f>130.63/111.82</f>
        <v>1.1682167769629763</v>
      </c>
      <c r="J36" s="32" t="s">
        <v>157</v>
      </c>
      <c r="K36" s="50">
        <f>+E36/I36</f>
        <v>2656010518.9264331</v>
      </c>
      <c r="L36" s="165"/>
      <c r="M36" s="54"/>
    </row>
    <row r="37" spans="1:13" ht="14.25" x14ac:dyDescent="0.2">
      <c r="A37" s="175" t="s">
        <v>529</v>
      </c>
      <c r="B37" s="350"/>
      <c r="C37" s="55" t="s">
        <v>141</v>
      </c>
      <c r="D37" s="55" t="s">
        <v>142</v>
      </c>
      <c r="E37" s="209">
        <v>3144320000</v>
      </c>
      <c r="F37" s="248"/>
      <c r="G37" s="173">
        <v>42489</v>
      </c>
      <c r="H37" s="251"/>
      <c r="I37" s="74">
        <f>130.63/111.82</f>
        <v>1.1682167769629763</v>
      </c>
      <c r="J37" s="32" t="s">
        <v>157</v>
      </c>
      <c r="K37" s="50">
        <f>+E37/I37</f>
        <v>2691555250.7081065</v>
      </c>
      <c r="L37" s="165"/>
      <c r="M37" s="54"/>
    </row>
    <row r="38" spans="1:13" ht="14.25" x14ac:dyDescent="0.2">
      <c r="A38" s="175" t="s">
        <v>529</v>
      </c>
      <c r="B38" s="350"/>
      <c r="C38" s="55" t="s">
        <v>141</v>
      </c>
      <c r="D38" s="55" t="s">
        <v>142</v>
      </c>
      <c r="E38" s="209">
        <v>2453430908</v>
      </c>
      <c r="F38" s="151"/>
      <c r="G38" s="173">
        <v>42503</v>
      </c>
      <c r="H38" s="251"/>
      <c r="I38" s="74">
        <f>131.28/111.82</f>
        <v>1.1740296905741372</v>
      </c>
      <c r="J38" s="32" t="s">
        <v>158</v>
      </c>
      <c r="K38" s="50">
        <f>+E38/I38</f>
        <v>2089752011.9786713</v>
      </c>
      <c r="L38" s="165"/>
      <c r="M38" s="54"/>
    </row>
    <row r="39" spans="1:13" ht="14.25" x14ac:dyDescent="0.2">
      <c r="A39" s="175" t="s">
        <v>529</v>
      </c>
      <c r="B39" s="350"/>
      <c r="C39" s="55" t="s">
        <v>141</v>
      </c>
      <c r="D39" s="55" t="s">
        <v>142</v>
      </c>
      <c r="E39" s="209">
        <v>3884800000</v>
      </c>
      <c r="F39" s="151"/>
      <c r="G39" s="173">
        <v>42510</v>
      </c>
      <c r="H39" s="251"/>
      <c r="I39" s="74">
        <f>131.28/111.82</f>
        <v>1.1740296905741372</v>
      </c>
      <c r="J39" s="32" t="s">
        <v>158</v>
      </c>
      <c r="K39" s="50">
        <f>+E39/I39</f>
        <v>3308945277.2699566</v>
      </c>
      <c r="L39" s="165"/>
      <c r="M39" s="54"/>
    </row>
    <row r="40" spans="1:13" ht="14.25" x14ac:dyDescent="0.2">
      <c r="A40" s="175" t="s">
        <v>529</v>
      </c>
      <c r="B40" s="350"/>
      <c r="C40" s="55" t="s">
        <v>141</v>
      </c>
      <c r="D40" s="55" t="s">
        <v>142</v>
      </c>
      <c r="E40" s="209">
        <v>3680146362</v>
      </c>
      <c r="F40" s="151"/>
      <c r="G40" s="173">
        <v>42510</v>
      </c>
      <c r="H40" s="251"/>
      <c r="I40" s="74">
        <f>131.28/111.82</f>
        <v>1.1740296905741372</v>
      </c>
      <c r="J40" s="32" t="s">
        <v>158</v>
      </c>
      <c r="K40" s="50">
        <f>+E40/I40</f>
        <v>3134628017.9680066</v>
      </c>
      <c r="L40" s="165"/>
      <c r="M40" s="54"/>
    </row>
    <row r="41" spans="1:13" ht="14.25" x14ac:dyDescent="0.2">
      <c r="A41" s="175" t="s">
        <v>529</v>
      </c>
      <c r="B41" s="350"/>
      <c r="C41" s="55" t="s">
        <v>141</v>
      </c>
      <c r="D41" s="55" t="s">
        <v>142</v>
      </c>
      <c r="E41" s="209">
        <v>1524124667</v>
      </c>
      <c r="F41" s="151"/>
      <c r="G41" s="173">
        <v>42536</v>
      </c>
      <c r="H41" s="251"/>
      <c r="I41" s="74">
        <f>131.95/111.82</f>
        <v>1.1800214630656412</v>
      </c>
      <c r="J41" s="32" t="s">
        <v>159</v>
      </c>
      <c r="K41" s="50">
        <f>+E41/I41</f>
        <v>1291607580.6285715</v>
      </c>
      <c r="L41" s="165"/>
      <c r="M41" s="54"/>
    </row>
    <row r="42" spans="1:13" ht="14.25" x14ac:dyDescent="0.2">
      <c r="A42" s="175" t="s">
        <v>529</v>
      </c>
      <c r="B42" s="350"/>
      <c r="C42" s="55" t="s">
        <v>141</v>
      </c>
      <c r="D42" s="55" t="s">
        <v>142</v>
      </c>
      <c r="E42" s="50">
        <v>2286187000</v>
      </c>
      <c r="F42" s="151"/>
      <c r="G42" s="173">
        <v>42545</v>
      </c>
      <c r="H42" s="251"/>
      <c r="I42" s="74">
        <f>131.95/111.82</f>
        <v>1.1800214630656412</v>
      </c>
      <c r="J42" s="32" t="s">
        <v>159</v>
      </c>
      <c r="K42" s="50">
        <f>+E42/I42</f>
        <v>1937411370.5191362</v>
      </c>
      <c r="L42" s="170"/>
      <c r="M42" s="54"/>
    </row>
    <row r="43" spans="1:13" ht="14.25" x14ac:dyDescent="0.2">
      <c r="A43" s="175" t="s">
        <v>529</v>
      </c>
      <c r="B43" s="350"/>
      <c r="C43" s="55" t="s">
        <v>141</v>
      </c>
      <c r="D43" s="55" t="s">
        <v>142</v>
      </c>
      <c r="E43" s="50">
        <v>2172591291</v>
      </c>
      <c r="F43" s="151"/>
      <c r="G43" s="173">
        <v>42545</v>
      </c>
      <c r="H43" s="251"/>
      <c r="I43" s="74">
        <f>131.95/111.82</f>
        <v>1.1800214630656412</v>
      </c>
      <c r="J43" s="32" t="s">
        <v>159</v>
      </c>
      <c r="K43" s="50">
        <f>+E43/I43</f>
        <v>1841145571.501478</v>
      </c>
      <c r="L43" s="170"/>
      <c r="M43" s="54"/>
    </row>
    <row r="44" spans="1:13" ht="14.25" x14ac:dyDescent="0.2">
      <c r="A44" s="175" t="s">
        <v>529</v>
      </c>
      <c r="B44" s="350"/>
      <c r="C44" s="55" t="s">
        <v>141</v>
      </c>
      <c r="D44" s="55" t="s">
        <v>142</v>
      </c>
      <c r="E44" s="50">
        <v>2300677333</v>
      </c>
      <c r="F44" s="151"/>
      <c r="G44" s="173">
        <v>42565</v>
      </c>
      <c r="H44" s="142"/>
      <c r="I44" s="74">
        <f>132.58/111.82</f>
        <v>1.1856555177964587</v>
      </c>
      <c r="J44" s="32" t="s">
        <v>160</v>
      </c>
      <c r="K44" s="50">
        <f>+E44/I44</f>
        <v>1940426454.7900133</v>
      </c>
      <c r="L44" s="165"/>
      <c r="M44" s="54"/>
    </row>
    <row r="45" spans="1:13" ht="14.25" x14ac:dyDescent="0.2">
      <c r="A45" s="175" t="s">
        <v>529</v>
      </c>
      <c r="B45" s="350"/>
      <c r="C45" s="55" t="s">
        <v>141</v>
      </c>
      <c r="D45" s="55" t="s">
        <v>142</v>
      </c>
      <c r="E45" s="50">
        <v>3451016000</v>
      </c>
      <c r="F45" s="151"/>
      <c r="G45" s="173">
        <v>42576</v>
      </c>
      <c r="H45" s="142"/>
      <c r="I45" s="74">
        <f>132.58/111.82</f>
        <v>1.1856555177964587</v>
      </c>
      <c r="J45" s="32" t="s">
        <v>160</v>
      </c>
      <c r="K45" s="50">
        <f>+E45/I45</f>
        <v>2910639682.6067276</v>
      </c>
      <c r="L45" s="165"/>
      <c r="M45" s="54"/>
    </row>
    <row r="46" spans="1:13" ht="14.25" x14ac:dyDescent="0.2">
      <c r="A46" s="175" t="s">
        <v>529</v>
      </c>
      <c r="B46" s="350"/>
      <c r="C46" s="55" t="s">
        <v>141</v>
      </c>
      <c r="D46" s="55" t="s">
        <v>142</v>
      </c>
      <c r="E46" s="50">
        <v>3451016000</v>
      </c>
      <c r="F46" s="151"/>
      <c r="G46" s="173">
        <v>42577</v>
      </c>
      <c r="H46" s="142"/>
      <c r="I46" s="74">
        <f>132.58/111.82</f>
        <v>1.1856555177964587</v>
      </c>
      <c r="J46" s="32" t="s">
        <v>160</v>
      </c>
      <c r="K46" s="50">
        <f>+E46/I46</f>
        <v>2910639682.6067276</v>
      </c>
      <c r="L46" s="165"/>
      <c r="M46" s="54"/>
    </row>
    <row r="47" spans="1:13" ht="14.25" x14ac:dyDescent="0.2">
      <c r="A47" s="175" t="s">
        <v>529</v>
      </c>
      <c r="B47" s="350"/>
      <c r="C47" s="55" t="s">
        <v>141</v>
      </c>
      <c r="D47" s="55" t="s">
        <v>142</v>
      </c>
      <c r="E47" s="50">
        <v>1592666667</v>
      </c>
      <c r="F47" s="151"/>
      <c r="G47" s="173">
        <v>42594</v>
      </c>
      <c r="H47" s="142"/>
      <c r="I47" s="74">
        <f>133.27/111.82</f>
        <v>1.1918261491683064</v>
      </c>
      <c r="J47" s="32" t="s">
        <v>161</v>
      </c>
      <c r="K47" s="50">
        <f>+E47/I47</f>
        <v>1336324654.4904327</v>
      </c>
      <c r="L47" s="165"/>
      <c r="M47" s="54"/>
    </row>
    <row r="48" spans="1:13" ht="14.25" x14ac:dyDescent="0.2">
      <c r="A48" s="175" t="s">
        <v>529</v>
      </c>
      <c r="B48" s="350"/>
      <c r="C48" s="55" t="s">
        <v>141</v>
      </c>
      <c r="D48" s="55" t="s">
        <v>142</v>
      </c>
      <c r="E48" s="50">
        <v>733125000</v>
      </c>
      <c r="F48" s="151"/>
      <c r="G48" s="173">
        <v>42601</v>
      </c>
      <c r="H48" s="142"/>
      <c r="I48" s="74">
        <f>133.27/111.82</f>
        <v>1.1918261491683064</v>
      </c>
      <c r="J48" s="32" t="s">
        <v>161</v>
      </c>
      <c r="K48" s="50">
        <f>+E48/I48</f>
        <v>615127466.79672837</v>
      </c>
      <c r="L48" s="165"/>
      <c r="M48" s="54"/>
    </row>
    <row r="49" spans="1:13" ht="14.25" x14ac:dyDescent="0.2">
      <c r="A49" s="175" t="s">
        <v>529</v>
      </c>
      <c r="B49" s="350"/>
      <c r="C49" s="55" t="s">
        <v>141</v>
      </c>
      <c r="D49" s="55" t="s">
        <v>142</v>
      </c>
      <c r="E49" s="50">
        <v>2360000000</v>
      </c>
      <c r="F49" s="151"/>
      <c r="G49" s="173">
        <v>42613</v>
      </c>
      <c r="H49" s="142"/>
      <c r="I49" s="74">
        <f>133.27/111.82</f>
        <v>1.1918261491683064</v>
      </c>
      <c r="J49" s="32" t="s">
        <v>161</v>
      </c>
      <c r="K49" s="50">
        <f>+E49/I49</f>
        <v>1980154573.4223752</v>
      </c>
      <c r="L49" s="165"/>
      <c r="M49" s="54"/>
    </row>
    <row r="50" spans="1:13" ht="14.25" x14ac:dyDescent="0.2">
      <c r="A50" s="175" t="s">
        <v>529</v>
      </c>
      <c r="B50" s="350"/>
      <c r="C50" s="55" t="s">
        <v>141</v>
      </c>
      <c r="D50" s="55" t="s">
        <v>142</v>
      </c>
      <c r="E50" s="50">
        <v>1655875000</v>
      </c>
      <c r="F50" s="151"/>
      <c r="G50" s="173">
        <v>42613</v>
      </c>
      <c r="H50" s="142"/>
      <c r="I50" s="74">
        <f>133.27/111.82</f>
        <v>1.1918261491683064</v>
      </c>
      <c r="J50" s="32" t="s">
        <v>161</v>
      </c>
      <c r="K50" s="50">
        <f>+E50/I50</f>
        <v>1389359514.5193965</v>
      </c>
      <c r="L50" s="165"/>
      <c r="M50" s="54"/>
    </row>
    <row r="51" spans="1:13" ht="14.25" x14ac:dyDescent="0.2">
      <c r="A51" s="175" t="s">
        <v>529</v>
      </c>
      <c r="B51" s="350"/>
      <c r="C51" s="55" t="s">
        <v>141</v>
      </c>
      <c r="D51" s="55" t="s">
        <v>142</v>
      </c>
      <c r="E51" s="50">
        <v>29000000</v>
      </c>
      <c r="F51" s="151"/>
      <c r="G51" s="173">
        <v>42614</v>
      </c>
      <c r="H51" s="142"/>
      <c r="I51" s="74">
        <f>132.85/111.82</f>
        <v>1.1880701126810946</v>
      </c>
      <c r="J51" s="32" t="s">
        <v>162</v>
      </c>
      <c r="K51" s="50">
        <f>+E51/I51</f>
        <v>24409333.835152429</v>
      </c>
      <c r="L51" s="165"/>
      <c r="M51" s="54"/>
    </row>
    <row r="52" spans="1:13" ht="14.25" x14ac:dyDescent="0.2">
      <c r="A52" s="175" t="s">
        <v>529</v>
      </c>
      <c r="B52" s="350"/>
      <c r="C52" s="55" t="s">
        <v>141</v>
      </c>
      <c r="D52" s="55" t="s">
        <v>142</v>
      </c>
      <c r="E52" s="50">
        <v>600000000</v>
      </c>
      <c r="F52" s="151"/>
      <c r="G52" s="173">
        <v>42627</v>
      </c>
      <c r="H52" s="142"/>
      <c r="I52" s="74">
        <f>132.85/111.82</f>
        <v>1.1880701126810946</v>
      </c>
      <c r="J52" s="32" t="s">
        <v>162</v>
      </c>
      <c r="K52" s="50">
        <f>+E52/I52</f>
        <v>505020700.0376364</v>
      </c>
      <c r="L52" s="165"/>
      <c r="M52" s="54"/>
    </row>
    <row r="53" spans="1:13" ht="14.25" x14ac:dyDescent="0.2">
      <c r="A53" s="175" t="s">
        <v>529</v>
      </c>
      <c r="B53" s="350"/>
      <c r="C53" s="55" t="s">
        <v>141</v>
      </c>
      <c r="D53" s="55" t="s">
        <v>142</v>
      </c>
      <c r="E53" s="50">
        <v>3570400000</v>
      </c>
      <c r="F53" s="151"/>
      <c r="G53" s="173">
        <v>42629</v>
      </c>
      <c r="H53" s="142"/>
      <c r="I53" s="74">
        <f>132.85/111.82</f>
        <v>1.1880701126810946</v>
      </c>
      <c r="J53" s="32" t="s">
        <v>162</v>
      </c>
      <c r="K53" s="50">
        <f>+E53/I53</f>
        <v>3005209845.6906285</v>
      </c>
      <c r="L53" s="165"/>
      <c r="M53" s="54"/>
    </row>
    <row r="54" spans="1:13" ht="14.25" x14ac:dyDescent="0.2">
      <c r="A54" s="175" t="s">
        <v>529</v>
      </c>
      <c r="B54" s="350"/>
      <c r="C54" s="55" t="s">
        <v>141</v>
      </c>
      <c r="D54" s="55" t="s">
        <v>142</v>
      </c>
      <c r="E54" s="50">
        <v>1780266667</v>
      </c>
      <c r="F54" s="151"/>
      <c r="G54" s="173">
        <v>42627</v>
      </c>
      <c r="H54" s="142"/>
      <c r="I54" s="74">
        <f>132.85/111.82</f>
        <v>1.1880701126810946</v>
      </c>
      <c r="J54" s="32" t="s">
        <v>162</v>
      </c>
      <c r="K54" s="50">
        <f>+E54/I54</f>
        <v>1498452530.7033496</v>
      </c>
      <c r="L54" s="165"/>
      <c r="M54" s="54"/>
    </row>
    <row r="55" spans="1:13" ht="14.25" x14ac:dyDescent="0.2">
      <c r="A55" s="175" t="s">
        <v>529</v>
      </c>
      <c r="B55" s="350"/>
      <c r="C55" s="55" t="s">
        <v>141</v>
      </c>
      <c r="D55" s="55" t="s">
        <v>142</v>
      </c>
      <c r="E55" s="50">
        <v>5000000000</v>
      </c>
      <c r="F55" s="151"/>
      <c r="G55" s="173">
        <v>42657</v>
      </c>
      <c r="H55" s="142"/>
      <c r="I55" s="74">
        <f>132.78/111.82</f>
        <v>1.1874441065998929</v>
      </c>
      <c r="J55" s="32" t="s">
        <v>163</v>
      </c>
      <c r="K55" s="50">
        <f>+E55/I55</f>
        <v>4210724506.702816</v>
      </c>
      <c r="L55" s="165"/>
      <c r="M55" s="54"/>
    </row>
    <row r="56" spans="1:13" ht="14.25" x14ac:dyDescent="0.2">
      <c r="A56" s="175" t="s">
        <v>529</v>
      </c>
      <c r="B56" s="350"/>
      <c r="C56" s="55" t="s">
        <v>141</v>
      </c>
      <c r="D56" s="55" t="s">
        <v>142</v>
      </c>
      <c r="E56" s="50">
        <v>2900000000</v>
      </c>
      <c r="F56" s="151"/>
      <c r="G56" s="173">
        <v>42661</v>
      </c>
      <c r="H56" s="142"/>
      <c r="I56" s="74">
        <f>132.78/111.82</f>
        <v>1.1874441065998929</v>
      </c>
      <c r="J56" s="32" t="s">
        <v>163</v>
      </c>
      <c r="K56" s="50">
        <f>+E56/I56</f>
        <v>2442220213.8876333</v>
      </c>
      <c r="L56" s="165"/>
      <c r="M56" s="54"/>
    </row>
    <row r="57" spans="1:13" ht="14.25" x14ac:dyDescent="0.2">
      <c r="A57" s="175" t="s">
        <v>529</v>
      </c>
      <c r="B57" s="350"/>
      <c r="C57" s="55" t="s">
        <v>141</v>
      </c>
      <c r="D57" s="55" t="s">
        <v>142</v>
      </c>
      <c r="E57" s="50">
        <v>3570400000</v>
      </c>
      <c r="F57" s="151"/>
      <c r="G57" s="173">
        <v>42664</v>
      </c>
      <c r="H57" s="142"/>
      <c r="I57" s="74">
        <f>132.78/111.82</f>
        <v>1.1874441065998929</v>
      </c>
      <c r="J57" s="32" t="s">
        <v>163</v>
      </c>
      <c r="K57" s="50">
        <f>+E57/I57</f>
        <v>3006794155.746347</v>
      </c>
      <c r="L57" s="165"/>
      <c r="M57" s="54"/>
    </row>
    <row r="58" spans="1:13" ht="15" x14ac:dyDescent="0.2">
      <c r="A58" s="175" t="s">
        <v>529</v>
      </c>
      <c r="B58" s="350"/>
      <c r="C58" s="55" t="s">
        <v>141</v>
      </c>
      <c r="D58" s="55" t="s">
        <v>142</v>
      </c>
      <c r="E58" s="50">
        <v>5000000000</v>
      </c>
      <c r="F58" s="151"/>
      <c r="G58" s="173">
        <v>42674</v>
      </c>
      <c r="H58" s="142"/>
      <c r="I58" s="74">
        <f>132.78/111.82</f>
        <v>1.1874441065998929</v>
      </c>
      <c r="J58" s="32" t="s">
        <v>163</v>
      </c>
      <c r="K58" s="50">
        <f>+E58/I58</f>
        <v>4210724506.702816</v>
      </c>
      <c r="L58" s="250"/>
      <c r="M58" s="54"/>
    </row>
    <row r="59" spans="1:13" ht="14.25" x14ac:dyDescent="0.2">
      <c r="A59" s="175" t="s">
        <v>529</v>
      </c>
      <c r="B59" s="350"/>
      <c r="C59" s="55" t="s">
        <v>141</v>
      </c>
      <c r="D59" s="55" t="s">
        <v>142</v>
      </c>
      <c r="E59" s="50">
        <v>433333333</v>
      </c>
      <c r="F59" s="151"/>
      <c r="G59" s="173">
        <v>42674</v>
      </c>
      <c r="H59" s="142"/>
      <c r="I59" s="74">
        <f>132.78/111.82</f>
        <v>1.1874441065998929</v>
      </c>
      <c r="J59" s="32" t="s">
        <v>163</v>
      </c>
      <c r="K59" s="50">
        <f>+E59/I59</f>
        <v>364929456.96686244</v>
      </c>
      <c r="L59" s="165"/>
      <c r="M59" s="54"/>
    </row>
    <row r="60" spans="1:13" ht="15" x14ac:dyDescent="0.2">
      <c r="A60" s="175" t="s">
        <v>529</v>
      </c>
      <c r="B60" s="350"/>
      <c r="C60" s="55" t="s">
        <v>141</v>
      </c>
      <c r="D60" s="55" t="s">
        <v>142</v>
      </c>
      <c r="E60" s="50">
        <v>1260000000</v>
      </c>
      <c r="F60" s="151"/>
      <c r="G60" s="173">
        <v>42689</v>
      </c>
      <c r="H60" s="142"/>
      <c r="I60" s="74">
        <f>132.7/111.82</f>
        <v>1.186728671078519</v>
      </c>
      <c r="J60" s="32" t="s">
        <v>164</v>
      </c>
      <c r="K60" s="50">
        <f>+E60/I60</f>
        <v>1061742275.8100981</v>
      </c>
      <c r="L60" s="250"/>
      <c r="M60" s="54"/>
    </row>
    <row r="61" spans="1:13" ht="14.25" x14ac:dyDescent="0.2">
      <c r="A61" s="175" t="s">
        <v>529</v>
      </c>
      <c r="B61" s="350"/>
      <c r="C61" s="55" t="s">
        <v>141</v>
      </c>
      <c r="D61" s="55" t="s">
        <v>142</v>
      </c>
      <c r="E61" s="50">
        <v>1890000000</v>
      </c>
      <c r="F61" s="249"/>
      <c r="G61" s="173">
        <v>42691</v>
      </c>
      <c r="H61" s="142"/>
      <c r="I61" s="74">
        <f>132.7/111.82</f>
        <v>1.186728671078519</v>
      </c>
      <c r="J61" s="32" t="s">
        <v>164</v>
      </c>
      <c r="K61" s="50">
        <f>+E61/I61</f>
        <v>1592613413.715147</v>
      </c>
      <c r="L61" s="165"/>
      <c r="M61" s="54"/>
    </row>
    <row r="62" spans="1:13" ht="14.25" x14ac:dyDescent="0.2">
      <c r="A62" s="175" t="s">
        <v>529</v>
      </c>
      <c r="B62" s="350"/>
      <c r="C62" s="55" t="s">
        <v>141</v>
      </c>
      <c r="D62" s="55" t="s">
        <v>142</v>
      </c>
      <c r="E62" s="50">
        <v>1890000000</v>
      </c>
      <c r="F62" s="151"/>
      <c r="G62" s="173">
        <v>42704</v>
      </c>
      <c r="H62" s="142"/>
      <c r="I62" s="74">
        <f>132.7/111.82</f>
        <v>1.186728671078519</v>
      </c>
      <c r="J62" s="32" t="s">
        <v>164</v>
      </c>
      <c r="K62" s="50">
        <f>+E62/I62</f>
        <v>1592613413.715147</v>
      </c>
      <c r="L62" s="165"/>
      <c r="M62" s="54"/>
    </row>
    <row r="63" spans="1:13" ht="14.25" x14ac:dyDescent="0.2">
      <c r="A63" s="175" t="s">
        <v>529</v>
      </c>
      <c r="B63" s="350"/>
      <c r="C63" s="55" t="s">
        <v>141</v>
      </c>
      <c r="D63" s="55" t="s">
        <v>142</v>
      </c>
      <c r="E63" s="50">
        <v>1440000000</v>
      </c>
      <c r="F63" s="151"/>
      <c r="G63" s="173">
        <v>42755</v>
      </c>
      <c r="H63" s="142"/>
      <c r="I63" s="74">
        <f>133.4/111.82</f>
        <v>1.1929887318905386</v>
      </c>
      <c r="J63" s="32" t="s">
        <v>165</v>
      </c>
      <c r="K63" s="50">
        <f>+E63/I63</f>
        <v>1207052473.7631183</v>
      </c>
      <c r="L63" s="165"/>
      <c r="M63" s="54"/>
    </row>
    <row r="64" spans="1:13" ht="14.25" x14ac:dyDescent="0.2">
      <c r="A64" s="175" t="s">
        <v>529</v>
      </c>
      <c r="B64" s="350"/>
      <c r="C64" s="55" t="s">
        <v>141</v>
      </c>
      <c r="D64" s="55" t="s">
        <v>142</v>
      </c>
      <c r="E64" s="50">
        <v>1440000000</v>
      </c>
      <c r="F64" s="151"/>
      <c r="G64" s="173">
        <v>42755</v>
      </c>
      <c r="H64" s="142"/>
      <c r="I64" s="74">
        <f>133.4/111.82</f>
        <v>1.1929887318905386</v>
      </c>
      <c r="J64" s="32" t="s">
        <v>165</v>
      </c>
      <c r="K64" s="50">
        <f>+E64/I64</f>
        <v>1207052473.7631183</v>
      </c>
      <c r="L64" s="165"/>
      <c r="M64" s="54"/>
    </row>
    <row r="65" spans="1:13" ht="14.25" x14ac:dyDescent="0.2">
      <c r="A65" s="175" t="s">
        <v>529</v>
      </c>
      <c r="B65" s="350"/>
      <c r="C65" s="55" t="s">
        <v>141</v>
      </c>
      <c r="D65" s="55" t="s">
        <v>142</v>
      </c>
      <c r="E65" s="50">
        <v>960000000</v>
      </c>
      <c r="F65" s="151"/>
      <c r="G65" s="173">
        <v>42767</v>
      </c>
      <c r="H65" s="142"/>
      <c r="I65" s="74">
        <f>134.77/111.82</f>
        <v>1.2052405651940621</v>
      </c>
      <c r="J65" s="32" t="s">
        <v>166</v>
      </c>
      <c r="K65" s="50">
        <f>+E65/I65</f>
        <v>796521481.04177475</v>
      </c>
      <c r="L65" s="165"/>
      <c r="M65" s="54"/>
    </row>
    <row r="66" spans="1:13" ht="14.25" x14ac:dyDescent="0.2">
      <c r="A66" s="175" t="s">
        <v>529</v>
      </c>
      <c r="B66" s="350"/>
      <c r="C66" s="55" t="s">
        <v>141</v>
      </c>
      <c r="D66" s="55" t="s">
        <v>142</v>
      </c>
      <c r="E66" s="50">
        <v>3450000000</v>
      </c>
      <c r="F66" s="151"/>
      <c r="G66" s="173">
        <v>42826</v>
      </c>
      <c r="H66" s="142"/>
      <c r="I66" s="74">
        <f>134.77/111.82</f>
        <v>1.2052405651940621</v>
      </c>
      <c r="J66" s="32" t="s">
        <v>167</v>
      </c>
      <c r="K66" s="50">
        <f>+E66/I66</f>
        <v>2862499072.4938779</v>
      </c>
      <c r="L66" s="165"/>
      <c r="M66" s="54"/>
    </row>
    <row r="67" spans="1:13" ht="14.25" x14ac:dyDescent="0.2">
      <c r="A67" s="175" t="s">
        <v>529</v>
      </c>
      <c r="B67" s="350"/>
      <c r="C67" s="55" t="s">
        <v>141</v>
      </c>
      <c r="D67" s="55" t="s">
        <v>142</v>
      </c>
      <c r="E67" s="50">
        <v>2300000000</v>
      </c>
      <c r="F67" s="248"/>
      <c r="G67" s="173">
        <v>42788</v>
      </c>
      <c r="H67" s="142"/>
      <c r="I67" s="74">
        <f>134.77/111.82</f>
        <v>1.2052405651940621</v>
      </c>
      <c r="J67" s="32" t="s">
        <v>167</v>
      </c>
      <c r="K67" s="50">
        <f>+E67/I67</f>
        <v>1908332714.9959188</v>
      </c>
      <c r="L67" s="165"/>
      <c r="M67" s="54"/>
    </row>
    <row r="68" spans="1:13" ht="14.25" x14ac:dyDescent="0.2">
      <c r="A68" s="175" t="s">
        <v>529</v>
      </c>
      <c r="B68" s="350"/>
      <c r="C68" s="55" t="s">
        <v>141</v>
      </c>
      <c r="D68" s="55" t="s">
        <v>142</v>
      </c>
      <c r="E68" s="50">
        <v>3450000000</v>
      </c>
      <c r="F68" s="151"/>
      <c r="G68" s="173">
        <v>42786</v>
      </c>
      <c r="H68" s="142"/>
      <c r="I68" s="74">
        <f>136.12/111.82</f>
        <v>1.2173135396172421</v>
      </c>
      <c r="J68" s="32" t="s">
        <v>167</v>
      </c>
      <c r="K68" s="50">
        <f>+E68/I68</f>
        <v>2834109609.1683807</v>
      </c>
      <c r="L68" s="165"/>
      <c r="M68" s="54"/>
    </row>
    <row r="69" spans="1:13" ht="14.25" x14ac:dyDescent="0.2">
      <c r="A69" s="175" t="s">
        <v>529</v>
      </c>
      <c r="B69" s="350"/>
      <c r="C69" s="55" t="s">
        <v>141</v>
      </c>
      <c r="D69" s="55" t="s">
        <v>142</v>
      </c>
      <c r="E69" s="50">
        <v>330000000</v>
      </c>
      <c r="F69" s="248"/>
      <c r="G69" s="173">
        <v>42842</v>
      </c>
      <c r="H69" s="142"/>
      <c r="I69" s="74">
        <f>136.76/111.82</f>
        <v>1.2230370237882311</v>
      </c>
      <c r="J69" s="32" t="s">
        <v>167</v>
      </c>
      <c r="K69" s="50">
        <f>+E69/I69</f>
        <v>269820122.84293652</v>
      </c>
      <c r="L69" s="165"/>
      <c r="M69" s="54"/>
    </row>
    <row r="70" spans="1:13" ht="14.25" x14ac:dyDescent="0.2">
      <c r="A70" s="175" t="s">
        <v>529</v>
      </c>
      <c r="B70" s="350"/>
      <c r="C70" s="55" t="s">
        <v>141</v>
      </c>
      <c r="D70" s="55" t="s">
        <v>142</v>
      </c>
      <c r="E70" s="50">
        <v>90000000</v>
      </c>
      <c r="F70" s="151"/>
      <c r="G70" s="173">
        <v>42849</v>
      </c>
      <c r="H70" s="142"/>
      <c r="I70" s="74">
        <f>136.76/111.82</f>
        <v>1.2230370237882311</v>
      </c>
      <c r="J70" s="32" t="s">
        <v>167</v>
      </c>
      <c r="K70" s="50">
        <f>+E70/I70</f>
        <v>73587306.229891777</v>
      </c>
      <c r="L70" s="165"/>
      <c r="M70" s="54"/>
    </row>
    <row r="71" spans="1:13" ht="14.25" x14ac:dyDescent="0.2">
      <c r="A71" s="175" t="s">
        <v>529</v>
      </c>
      <c r="B71" s="350"/>
      <c r="C71" s="55" t="s">
        <v>141</v>
      </c>
      <c r="D71" s="55" t="s">
        <v>142</v>
      </c>
      <c r="E71" s="50">
        <v>420000000</v>
      </c>
      <c r="F71" s="248"/>
      <c r="G71" s="173">
        <v>42851</v>
      </c>
      <c r="H71" s="142"/>
      <c r="I71" s="74">
        <f>136.76/111.82</f>
        <v>1.2230370237882311</v>
      </c>
      <c r="J71" s="32" t="s">
        <v>167</v>
      </c>
      <c r="K71" s="50">
        <f>+E71/I71</f>
        <v>343407429.07282829</v>
      </c>
      <c r="L71" s="165"/>
      <c r="M71" s="54"/>
    </row>
    <row r="72" spans="1:13" ht="14.25" x14ac:dyDescent="0.2">
      <c r="A72" s="175" t="s">
        <v>529</v>
      </c>
      <c r="B72" s="350"/>
      <c r="C72" s="55" t="s">
        <v>141</v>
      </c>
      <c r="D72" s="55" t="s">
        <v>142</v>
      </c>
      <c r="E72" s="50">
        <v>75000000</v>
      </c>
      <c r="F72" s="151"/>
      <c r="G72" s="173">
        <v>42858</v>
      </c>
      <c r="H72" s="142"/>
      <c r="I72" s="74">
        <f>137.4/111.82</f>
        <v>1.2287605079592203</v>
      </c>
      <c r="J72" s="32" t="s">
        <v>168</v>
      </c>
      <c r="K72" s="50">
        <f>+E72/I72</f>
        <v>61037117.903930128</v>
      </c>
      <c r="L72" s="165"/>
      <c r="M72" s="54"/>
    </row>
    <row r="73" spans="1:13" ht="14.25" x14ac:dyDescent="0.2">
      <c r="A73" s="175" t="s">
        <v>529</v>
      </c>
      <c r="B73" s="350"/>
      <c r="C73" s="55" t="s">
        <v>141</v>
      </c>
      <c r="D73" s="55" t="s">
        <v>142</v>
      </c>
      <c r="E73" s="50">
        <v>280000000</v>
      </c>
      <c r="F73" s="151"/>
      <c r="G73" s="173">
        <v>42859</v>
      </c>
      <c r="H73" s="142"/>
      <c r="I73" s="74">
        <f>137.4/111.82</f>
        <v>1.2287605079592203</v>
      </c>
      <c r="J73" s="32" t="s">
        <v>168</v>
      </c>
      <c r="K73" s="50">
        <f>+E73/I73</f>
        <v>227871906.84133914</v>
      </c>
      <c r="L73" s="165"/>
      <c r="M73" s="54"/>
    </row>
    <row r="74" spans="1:13" ht="14.25" x14ac:dyDescent="0.2">
      <c r="A74" s="175" t="s">
        <v>529</v>
      </c>
      <c r="B74" s="350"/>
      <c r="C74" s="55" t="s">
        <v>141</v>
      </c>
      <c r="D74" s="55" t="s">
        <v>142</v>
      </c>
      <c r="E74" s="50">
        <v>50000000</v>
      </c>
      <c r="F74" s="151"/>
      <c r="G74" s="173">
        <v>42860</v>
      </c>
      <c r="H74" s="142"/>
      <c r="I74" s="74">
        <f>137.4/111.82</f>
        <v>1.2287605079592203</v>
      </c>
      <c r="J74" s="32" t="s">
        <v>168</v>
      </c>
      <c r="K74" s="50">
        <f>+E74/I74</f>
        <v>40691411.935953416</v>
      </c>
      <c r="L74" s="165"/>
      <c r="M74" s="54"/>
    </row>
    <row r="75" spans="1:13" ht="14.25" x14ac:dyDescent="0.2">
      <c r="A75" s="175" t="s">
        <v>529</v>
      </c>
      <c r="B75" s="350"/>
      <c r="C75" s="55" t="s">
        <v>141</v>
      </c>
      <c r="D75" s="55" t="s">
        <v>142</v>
      </c>
      <c r="E75" s="50">
        <v>187500000</v>
      </c>
      <c r="F75" s="151"/>
      <c r="G75" s="173">
        <v>42864</v>
      </c>
      <c r="H75" s="142"/>
      <c r="I75" s="74">
        <f>137.4/111.82</f>
        <v>1.2287605079592203</v>
      </c>
      <c r="J75" s="32" t="s">
        <v>168</v>
      </c>
      <c r="K75" s="50">
        <f>+E75/I75</f>
        <v>152592794.75982532</v>
      </c>
      <c r="L75" s="165"/>
      <c r="M75" s="54"/>
    </row>
    <row r="76" spans="1:13" ht="14.25" x14ac:dyDescent="0.2">
      <c r="A76" s="175" t="s">
        <v>529</v>
      </c>
      <c r="B76" s="350"/>
      <c r="C76" s="55" t="s">
        <v>141</v>
      </c>
      <c r="D76" s="55" t="s">
        <v>142</v>
      </c>
      <c r="E76" s="50">
        <v>100000000</v>
      </c>
      <c r="F76" s="151"/>
      <c r="G76" s="173">
        <v>42867</v>
      </c>
      <c r="H76" s="142"/>
      <c r="I76" s="74">
        <f>137.4/111.82</f>
        <v>1.2287605079592203</v>
      </c>
      <c r="J76" s="32" t="s">
        <v>168</v>
      </c>
      <c r="K76" s="50">
        <f>+E76/I76</f>
        <v>81382823.871906832</v>
      </c>
      <c r="L76" s="165"/>
      <c r="M76" s="54"/>
    </row>
    <row r="77" spans="1:13" ht="14.25" x14ac:dyDescent="0.2">
      <c r="A77" s="175" t="s">
        <v>529</v>
      </c>
      <c r="B77" s="350"/>
      <c r="C77" s="55" t="s">
        <v>141</v>
      </c>
      <c r="D77" s="55" t="s">
        <v>142</v>
      </c>
      <c r="E77" s="50">
        <v>187500000</v>
      </c>
      <c r="F77" s="151"/>
      <c r="G77" s="173">
        <v>42871</v>
      </c>
      <c r="H77" s="142"/>
      <c r="I77" s="74">
        <f>137.4/111.82</f>
        <v>1.2287605079592203</v>
      </c>
      <c r="J77" s="32" t="s">
        <v>168</v>
      </c>
      <c r="K77" s="50">
        <f>+E77/I77</f>
        <v>152592794.75982532</v>
      </c>
      <c r="L77" s="165"/>
      <c r="M77" s="54"/>
    </row>
    <row r="78" spans="1:13" ht="14.25" x14ac:dyDescent="0.2">
      <c r="A78" s="175" t="s">
        <v>529</v>
      </c>
      <c r="B78" s="350"/>
      <c r="C78" s="55" t="s">
        <v>141</v>
      </c>
      <c r="D78" s="55" t="s">
        <v>142</v>
      </c>
      <c r="E78" s="50">
        <v>90000000</v>
      </c>
      <c r="F78" s="151"/>
      <c r="G78" s="173">
        <v>42871</v>
      </c>
      <c r="H78" s="142"/>
      <c r="I78" s="74">
        <f>137.4/111.82</f>
        <v>1.2287605079592203</v>
      </c>
      <c r="J78" s="32" t="s">
        <v>168</v>
      </c>
      <c r="K78" s="50">
        <f>+E78/I78</f>
        <v>73244541.484716147</v>
      </c>
      <c r="L78" s="165"/>
      <c r="M78" s="54"/>
    </row>
    <row r="79" spans="1:13" ht="14.25" x14ac:dyDescent="0.2">
      <c r="A79" s="175" t="s">
        <v>529</v>
      </c>
      <c r="B79" s="350"/>
      <c r="C79" s="55" t="s">
        <v>141</v>
      </c>
      <c r="D79" s="55" t="s">
        <v>142</v>
      </c>
      <c r="E79" s="50">
        <v>25000000</v>
      </c>
      <c r="F79" s="248"/>
      <c r="G79" s="173">
        <v>42873</v>
      </c>
      <c r="H79" s="142"/>
      <c r="I79" s="74">
        <f>137.4/111.82</f>
        <v>1.2287605079592203</v>
      </c>
      <c r="J79" s="32" t="s">
        <v>168</v>
      </c>
      <c r="K79" s="50">
        <f>+E79/I79</f>
        <v>20345705.967976708</v>
      </c>
      <c r="L79" s="165"/>
      <c r="M79" s="54"/>
    </row>
    <row r="80" spans="1:13" ht="14.25" x14ac:dyDescent="0.2">
      <c r="A80" s="175" t="s">
        <v>529</v>
      </c>
      <c r="B80" s="350"/>
      <c r="C80" s="55" t="s">
        <v>141</v>
      </c>
      <c r="D80" s="55" t="s">
        <v>142</v>
      </c>
      <c r="E80" s="50">
        <v>15000000</v>
      </c>
      <c r="F80" s="248"/>
      <c r="G80" s="173">
        <v>43010</v>
      </c>
      <c r="H80" s="142"/>
      <c r="I80" s="74">
        <f>138.05/111.82</f>
        <v>1.2345734215703812</v>
      </c>
      <c r="J80" s="32" t="s">
        <v>169</v>
      </c>
      <c r="K80" s="50">
        <f>+E80/I80</f>
        <v>12149945.67185802</v>
      </c>
      <c r="L80" s="165"/>
      <c r="M80" s="54"/>
    </row>
    <row r="81" spans="1:13" ht="14.25" x14ac:dyDescent="0.2">
      <c r="A81" s="175" t="s">
        <v>529</v>
      </c>
      <c r="B81" s="350"/>
      <c r="C81" s="55" t="s">
        <v>141</v>
      </c>
      <c r="D81" s="55" t="s">
        <v>142</v>
      </c>
      <c r="E81" s="50">
        <v>10000000</v>
      </c>
      <c r="F81" s="248"/>
      <c r="G81" s="173">
        <v>43039</v>
      </c>
      <c r="H81" s="142"/>
      <c r="I81" s="74">
        <f>138.05/111.82</f>
        <v>1.2345734215703812</v>
      </c>
      <c r="J81" s="32" t="s">
        <v>170</v>
      </c>
      <c r="K81" s="50">
        <f>+E81/I81</f>
        <v>8099963.7812386798</v>
      </c>
      <c r="L81" s="165"/>
      <c r="M81" s="54"/>
    </row>
    <row r="82" spans="1:13" ht="14.25" x14ac:dyDescent="0.2">
      <c r="A82" s="175" t="s">
        <v>529</v>
      </c>
      <c r="B82" s="350" t="s">
        <v>1046</v>
      </c>
      <c r="C82" s="55" t="s">
        <v>141</v>
      </c>
      <c r="D82" s="55" t="s">
        <v>142</v>
      </c>
      <c r="E82" s="50">
        <v>3504000000</v>
      </c>
      <c r="F82" s="151"/>
      <c r="G82" s="173">
        <v>43200</v>
      </c>
      <c r="H82" s="142"/>
      <c r="I82" s="74">
        <f>141.05/111.82</f>
        <v>1.2614022536218925</v>
      </c>
      <c r="J82" s="32" t="s">
        <v>171</v>
      </c>
      <c r="K82" s="50">
        <f>+E82/I82</f>
        <v>2777860900.3899322</v>
      </c>
      <c r="L82" s="165" t="s">
        <v>306</v>
      </c>
      <c r="M82" s="54" t="s">
        <v>977</v>
      </c>
    </row>
    <row r="83" spans="1:13" ht="14.25" x14ac:dyDescent="0.2">
      <c r="A83" s="175" t="s">
        <v>529</v>
      </c>
      <c r="B83" s="350" t="s">
        <v>1046</v>
      </c>
      <c r="C83" s="55" t="s">
        <v>141</v>
      </c>
      <c r="D83" s="55" t="s">
        <v>142</v>
      </c>
      <c r="E83" s="50">
        <v>3504000000</v>
      </c>
      <c r="F83" s="151"/>
      <c r="G83" s="173">
        <v>43200</v>
      </c>
      <c r="H83" s="142"/>
      <c r="I83" s="74">
        <f>141.05/111.82</f>
        <v>1.2614022536218925</v>
      </c>
      <c r="J83" s="32" t="s">
        <v>171</v>
      </c>
      <c r="K83" s="50">
        <f>+E83/I83</f>
        <v>2777860900.3899322</v>
      </c>
      <c r="L83" s="165" t="s">
        <v>306</v>
      </c>
      <c r="M83" s="54" t="s">
        <v>977</v>
      </c>
    </row>
    <row r="84" spans="1:13" ht="14.25" x14ac:dyDescent="0.2">
      <c r="A84" s="175" t="s">
        <v>529</v>
      </c>
      <c r="B84" s="350" t="s">
        <v>1046</v>
      </c>
      <c r="C84" s="55" t="s">
        <v>141</v>
      </c>
      <c r="D84" s="55" t="s">
        <v>142</v>
      </c>
      <c r="E84" s="50">
        <v>2336000000</v>
      </c>
      <c r="F84" s="151"/>
      <c r="G84" s="173">
        <v>43196</v>
      </c>
      <c r="H84" s="142"/>
      <c r="I84" s="74">
        <f>141.05/111.82</f>
        <v>1.2614022536218925</v>
      </c>
      <c r="J84" s="32" t="s">
        <v>171</v>
      </c>
      <c r="K84" s="50">
        <f>+E84/I84</f>
        <v>1851907266.9266214</v>
      </c>
      <c r="L84" s="165" t="s">
        <v>306</v>
      </c>
      <c r="M84" s="54" t="s">
        <v>977</v>
      </c>
    </row>
    <row r="85" spans="1:13" ht="14.25" x14ac:dyDescent="0.2">
      <c r="A85" s="175" t="s">
        <v>529</v>
      </c>
      <c r="B85" s="350" t="s">
        <v>1046</v>
      </c>
      <c r="C85" s="55" t="s">
        <v>141</v>
      </c>
      <c r="D85" s="55" t="s">
        <v>142</v>
      </c>
      <c r="E85" s="50">
        <v>18750000000</v>
      </c>
      <c r="F85" s="151"/>
      <c r="G85" s="173">
        <v>43304</v>
      </c>
      <c r="H85" s="142"/>
      <c r="I85" s="74">
        <f>142.28/111.82</f>
        <v>1.272402074763012</v>
      </c>
      <c r="J85" s="32" t="s">
        <v>304</v>
      </c>
      <c r="K85" s="50">
        <f>+E85/I85</f>
        <v>14735908068.597132</v>
      </c>
      <c r="L85" s="165" t="s">
        <v>306</v>
      </c>
      <c r="M85" s="54" t="s">
        <v>976</v>
      </c>
    </row>
    <row r="86" spans="1:13" ht="14.25" x14ac:dyDescent="0.2">
      <c r="A86" s="175" t="s">
        <v>529</v>
      </c>
      <c r="B86" s="350" t="s">
        <v>1046</v>
      </c>
      <c r="C86" s="55" t="s">
        <v>141</v>
      </c>
      <c r="D86" s="55" t="s">
        <v>142</v>
      </c>
      <c r="E86" s="50">
        <v>6250000000</v>
      </c>
      <c r="F86" s="151"/>
      <c r="G86" s="173">
        <v>43326</v>
      </c>
      <c r="H86" s="142"/>
      <c r="I86" s="74">
        <f>142.1/111.82</f>
        <v>1.2707923448399214</v>
      </c>
      <c r="J86" s="32" t="s">
        <v>307</v>
      </c>
      <c r="K86" s="50">
        <f>+E86/I86</f>
        <v>4918191414.4968328</v>
      </c>
      <c r="L86" s="165" t="s">
        <v>306</v>
      </c>
      <c r="M86" s="54" t="s">
        <v>975</v>
      </c>
    </row>
    <row r="87" spans="1:13" ht="14.25" x14ac:dyDescent="0.2">
      <c r="A87" s="175" t="s">
        <v>529</v>
      </c>
      <c r="B87" s="350" t="s">
        <v>1046</v>
      </c>
      <c r="C87" s="55" t="s">
        <v>141</v>
      </c>
      <c r="D87" s="55" t="s">
        <v>142</v>
      </c>
      <c r="E87" s="50">
        <v>1200000000</v>
      </c>
      <c r="F87" s="151"/>
      <c r="G87" s="173">
        <v>43349</v>
      </c>
      <c r="H87" s="142"/>
      <c r="I87" s="74">
        <f>142.27/111.82</f>
        <v>1.2723126453228404</v>
      </c>
      <c r="J87" s="32" t="s">
        <v>308</v>
      </c>
      <c r="K87" s="50">
        <f>+E87/I87</f>
        <v>943164405.70745754</v>
      </c>
      <c r="L87" s="165" t="s">
        <v>306</v>
      </c>
      <c r="M87" s="54" t="s">
        <v>974</v>
      </c>
    </row>
    <row r="88" spans="1:13" ht="14.25" x14ac:dyDescent="0.2">
      <c r="A88" s="175" t="s">
        <v>529</v>
      </c>
      <c r="B88" s="350" t="s">
        <v>1046</v>
      </c>
      <c r="C88" s="55" t="s">
        <v>141</v>
      </c>
      <c r="D88" s="55" t="s">
        <v>142</v>
      </c>
      <c r="E88" s="50">
        <v>31260000000</v>
      </c>
      <c r="F88" s="151"/>
      <c r="G88" s="173">
        <v>43350</v>
      </c>
      <c r="H88" s="142"/>
      <c r="I88" s="74">
        <f>142.27/111.82</f>
        <v>1.2723126453228404</v>
      </c>
      <c r="J88" s="32" t="s">
        <v>308</v>
      </c>
      <c r="K88" s="50">
        <f>+E88/I88</f>
        <v>24569432768.679268</v>
      </c>
      <c r="L88" s="165" t="s">
        <v>306</v>
      </c>
      <c r="M88" s="54" t="s">
        <v>974</v>
      </c>
    </row>
    <row r="89" spans="1:13" ht="14.25" x14ac:dyDescent="0.2">
      <c r="A89" s="175" t="s">
        <v>529</v>
      </c>
      <c r="B89" s="350" t="s">
        <v>1046</v>
      </c>
      <c r="C89" s="55" t="s">
        <v>141</v>
      </c>
      <c r="D89" s="55" t="s">
        <v>142</v>
      </c>
      <c r="E89" s="50">
        <v>774948587</v>
      </c>
      <c r="F89" s="151"/>
      <c r="G89" s="173">
        <v>43367</v>
      </c>
      <c r="H89" s="142"/>
      <c r="I89" s="74">
        <f>142.27/111.82</f>
        <v>1.2723126453228404</v>
      </c>
      <c r="J89" s="32" t="s">
        <v>308</v>
      </c>
      <c r="K89" s="50">
        <f>+E89/I89</f>
        <v>609086602.92640746</v>
      </c>
      <c r="L89" s="165" t="s">
        <v>306</v>
      </c>
      <c r="M89" s="54" t="s">
        <v>973</v>
      </c>
    </row>
    <row r="90" spans="1:13" ht="14.25" x14ac:dyDescent="0.2">
      <c r="A90" s="175" t="s">
        <v>529</v>
      </c>
      <c r="B90" s="350" t="s">
        <v>1046</v>
      </c>
      <c r="C90" s="55" t="s">
        <v>141</v>
      </c>
      <c r="D90" s="55" t="s">
        <v>142</v>
      </c>
      <c r="E90" s="50">
        <v>500000000</v>
      </c>
      <c r="F90" s="151"/>
      <c r="G90" s="173">
        <v>43368</v>
      </c>
      <c r="H90" s="142"/>
      <c r="I90" s="74">
        <f>142.27/111.82</f>
        <v>1.2723126453228404</v>
      </c>
      <c r="J90" s="32" t="s">
        <v>308</v>
      </c>
      <c r="K90" s="50">
        <f>+E90/I90</f>
        <v>392985169.044774</v>
      </c>
      <c r="L90" s="165" t="s">
        <v>306</v>
      </c>
      <c r="M90" s="54" t="s">
        <v>973</v>
      </c>
    </row>
    <row r="91" spans="1:13" ht="14.25" x14ac:dyDescent="0.2">
      <c r="A91" s="175" t="s">
        <v>529</v>
      </c>
      <c r="B91" s="350" t="s">
        <v>1046</v>
      </c>
      <c r="C91" s="55" t="s">
        <v>141</v>
      </c>
      <c r="D91" s="55" t="s">
        <v>142</v>
      </c>
      <c r="E91" s="50">
        <v>15938500</v>
      </c>
      <c r="F91" s="151"/>
      <c r="G91" s="173">
        <v>43369</v>
      </c>
      <c r="H91" s="142"/>
      <c r="I91" s="74">
        <f>142.27/111.82</f>
        <v>1.2723126453228404</v>
      </c>
      <c r="J91" s="32" t="s">
        <v>308</v>
      </c>
      <c r="K91" s="50">
        <f>+E91/I91</f>
        <v>12527188.233640261</v>
      </c>
      <c r="L91" s="165" t="s">
        <v>306</v>
      </c>
      <c r="M91" s="54" t="s">
        <v>973</v>
      </c>
    </row>
    <row r="92" spans="1:13" ht="14.25" x14ac:dyDescent="0.2">
      <c r="A92" s="175" t="s">
        <v>529</v>
      </c>
      <c r="B92" s="350" t="s">
        <v>1046</v>
      </c>
      <c r="C92" s="55" t="s">
        <v>141</v>
      </c>
      <c r="D92" s="55" t="s">
        <v>142</v>
      </c>
      <c r="E92" s="50">
        <v>3849112913</v>
      </c>
      <c r="F92" s="151"/>
      <c r="G92" s="173">
        <v>43370</v>
      </c>
      <c r="H92" s="142"/>
      <c r="I92" s="74">
        <f>142.27/111.82</f>
        <v>1.2723126453228404</v>
      </c>
      <c r="J92" s="32" t="s">
        <v>308</v>
      </c>
      <c r="K92" s="50">
        <f>+E92/I92</f>
        <v>3025288577.5754547</v>
      </c>
      <c r="L92" s="165" t="s">
        <v>306</v>
      </c>
      <c r="M92" s="54" t="s">
        <v>973</v>
      </c>
    </row>
    <row r="93" spans="1:13" ht="14.25" x14ac:dyDescent="0.2">
      <c r="A93" s="175" t="s">
        <v>529</v>
      </c>
      <c r="B93" s="350" t="s">
        <v>1046</v>
      </c>
      <c r="C93" s="55" t="s">
        <v>141</v>
      </c>
      <c r="D93" s="55" t="s">
        <v>142</v>
      </c>
      <c r="E93" s="50">
        <v>22318303139</v>
      </c>
      <c r="F93" s="151"/>
      <c r="G93" s="173">
        <v>43383</v>
      </c>
      <c r="H93" s="142"/>
      <c r="I93" s="74">
        <f>142.5/111.82</f>
        <v>1.2743695224467895</v>
      </c>
      <c r="J93" s="32" t="s">
        <v>314</v>
      </c>
      <c r="K93" s="50">
        <f>+E93/I93</f>
        <v>17513211628.091087</v>
      </c>
      <c r="L93" s="165"/>
      <c r="M93" s="54" t="s">
        <v>972</v>
      </c>
    </row>
    <row r="94" spans="1:13" ht="14.25" x14ac:dyDescent="0.2">
      <c r="A94" s="175" t="s">
        <v>529</v>
      </c>
      <c r="B94" s="350" t="s">
        <v>1046</v>
      </c>
      <c r="C94" s="55" t="s">
        <v>141</v>
      </c>
      <c r="D94" s="55" t="s">
        <v>142</v>
      </c>
      <c r="E94" s="50">
        <v>134904238</v>
      </c>
      <c r="F94" s="151"/>
      <c r="G94" s="173">
        <v>43383</v>
      </c>
      <c r="H94" s="142"/>
      <c r="I94" s="74">
        <f>142.5/111.82</f>
        <v>1.2743695224467895</v>
      </c>
      <c r="J94" s="32" t="s">
        <v>314</v>
      </c>
      <c r="K94" s="50">
        <f>+E94/I94</f>
        <v>105859592.23270175</v>
      </c>
      <c r="L94" s="165"/>
      <c r="M94" s="54" t="s">
        <v>972</v>
      </c>
    </row>
    <row r="95" spans="1:13" ht="14.25" x14ac:dyDescent="0.2">
      <c r="A95" s="175" t="s">
        <v>529</v>
      </c>
      <c r="B95" s="350" t="s">
        <v>1046</v>
      </c>
      <c r="C95" s="55" t="s">
        <v>141</v>
      </c>
      <c r="D95" s="55" t="s">
        <v>142</v>
      </c>
      <c r="E95" s="50">
        <v>22183398901</v>
      </c>
      <c r="F95" s="151"/>
      <c r="G95" s="173">
        <v>43383</v>
      </c>
      <c r="H95" s="142"/>
      <c r="I95" s="74">
        <f>142.5/111.82</f>
        <v>1.2743695224467895</v>
      </c>
      <c r="J95" s="32" t="s">
        <v>314</v>
      </c>
      <c r="K95" s="50">
        <f>+E95/I95</f>
        <v>17407352035.858387</v>
      </c>
      <c r="L95" s="165"/>
      <c r="M95" s="54" t="s">
        <v>972</v>
      </c>
    </row>
    <row r="96" spans="1:13" ht="14.25" x14ac:dyDescent="0.2">
      <c r="A96" s="175" t="s">
        <v>529</v>
      </c>
      <c r="B96" s="350" t="s">
        <v>1046</v>
      </c>
      <c r="C96" s="55" t="s">
        <v>141</v>
      </c>
      <c r="D96" s="55" t="s">
        <v>142</v>
      </c>
      <c r="E96" s="50">
        <v>385000000</v>
      </c>
      <c r="F96" s="151"/>
      <c r="G96" s="173">
        <v>43399</v>
      </c>
      <c r="H96" s="142"/>
      <c r="I96" s="74">
        <f>142.5/111.82</f>
        <v>1.2743695224467895</v>
      </c>
      <c r="J96" s="32" t="s">
        <v>314</v>
      </c>
      <c r="K96" s="50">
        <f>+E96/I96</f>
        <v>302110175.43859649</v>
      </c>
      <c r="L96" s="165" t="s">
        <v>306</v>
      </c>
      <c r="M96" s="54"/>
    </row>
    <row r="97" spans="1:14" ht="14.25" x14ac:dyDescent="0.2">
      <c r="A97" s="175" t="s">
        <v>529</v>
      </c>
      <c r="B97" s="350" t="s">
        <v>1046</v>
      </c>
      <c r="C97" s="55" t="s">
        <v>141</v>
      </c>
      <c r="D97" s="55" t="s">
        <v>142</v>
      </c>
      <c r="E97" s="50">
        <v>14493870000</v>
      </c>
      <c r="F97" s="151"/>
      <c r="G97" s="173">
        <v>43431</v>
      </c>
      <c r="H97" s="142"/>
      <c r="I97" s="74">
        <f>142.67/111.82</f>
        <v>1.2758898229297084</v>
      </c>
      <c r="J97" s="32" t="s">
        <v>319</v>
      </c>
      <c r="K97" s="50">
        <f>+E97/I97</f>
        <v>11359813159.03834</v>
      </c>
      <c r="L97" s="165" t="s">
        <v>306</v>
      </c>
      <c r="M97" s="54" t="s">
        <v>971</v>
      </c>
    </row>
    <row r="98" spans="1:14" ht="14.25" x14ac:dyDescent="0.2">
      <c r="A98" s="175" t="s">
        <v>529</v>
      </c>
      <c r="B98" s="350" t="s">
        <v>1046</v>
      </c>
      <c r="C98" s="55" t="s">
        <v>141</v>
      </c>
      <c r="D98" s="55" t="s">
        <v>142</v>
      </c>
      <c r="E98" s="50">
        <v>4980000000</v>
      </c>
      <c r="F98" s="151"/>
      <c r="G98" s="173">
        <v>43494</v>
      </c>
      <c r="H98" s="142"/>
      <c r="I98" s="74">
        <f>100/78.05</f>
        <v>1.2812299807815504</v>
      </c>
      <c r="J98" s="32" t="s">
        <v>335</v>
      </c>
      <c r="K98" s="50">
        <f>+E98/I98</f>
        <v>3886889999.9999995</v>
      </c>
      <c r="L98" s="165" t="s">
        <v>341</v>
      </c>
      <c r="M98" s="54" t="s">
        <v>970</v>
      </c>
    </row>
    <row r="99" spans="1:14" ht="14.25" x14ac:dyDescent="0.2">
      <c r="A99" s="175" t="s">
        <v>529</v>
      </c>
      <c r="B99" s="350" t="s">
        <v>1046</v>
      </c>
      <c r="C99" s="55" t="s">
        <v>141</v>
      </c>
      <c r="D99" s="55" t="s">
        <v>142</v>
      </c>
      <c r="E99" s="50">
        <v>645000000</v>
      </c>
      <c r="F99" s="151"/>
      <c r="G99" s="173">
        <v>43495</v>
      </c>
      <c r="H99" s="142"/>
      <c r="I99" s="74">
        <f>100/78.05</f>
        <v>1.2812299807815504</v>
      </c>
      <c r="J99" s="32" t="s">
        <v>335</v>
      </c>
      <c r="K99" s="50">
        <f>+E99/I99</f>
        <v>503422499.99999994</v>
      </c>
      <c r="L99" s="165" t="s">
        <v>341</v>
      </c>
      <c r="M99" s="54" t="s">
        <v>970</v>
      </c>
    </row>
    <row r="100" spans="1:14" ht="14.25" x14ac:dyDescent="0.2">
      <c r="A100" s="175" t="s">
        <v>529</v>
      </c>
      <c r="B100" s="350" t="s">
        <v>1046</v>
      </c>
      <c r="C100" s="55" t="s">
        <v>141</v>
      </c>
      <c r="D100" s="55" t="s">
        <v>142</v>
      </c>
      <c r="E100" s="50">
        <v>16875000000</v>
      </c>
      <c r="F100" s="151"/>
      <c r="G100" s="173">
        <v>43497</v>
      </c>
      <c r="H100" s="142"/>
      <c r="I100" s="74">
        <f>100/78.05</f>
        <v>1.2812299807815504</v>
      </c>
      <c r="J100" s="32" t="s">
        <v>335</v>
      </c>
      <c r="K100" s="50">
        <f>+E100/I100</f>
        <v>13170937500</v>
      </c>
      <c r="L100" s="165" t="s">
        <v>341</v>
      </c>
      <c r="M100" s="54" t="s">
        <v>970</v>
      </c>
    </row>
    <row r="101" spans="1:14" ht="14.25" x14ac:dyDescent="0.2">
      <c r="A101" s="175" t="s">
        <v>529</v>
      </c>
      <c r="B101" s="350" t="s">
        <v>1046</v>
      </c>
      <c r="C101" s="55" t="s">
        <v>141</v>
      </c>
      <c r="D101" s="55" t="s">
        <v>142</v>
      </c>
      <c r="E101" s="50">
        <v>9562500000</v>
      </c>
      <c r="F101" s="151"/>
      <c r="G101" s="173">
        <v>43504</v>
      </c>
      <c r="H101" s="142"/>
      <c r="I101" s="74">
        <f>100.6/78.05</f>
        <v>1.2889173606662396</v>
      </c>
      <c r="J101" s="32" t="s">
        <v>337</v>
      </c>
      <c r="K101" s="50">
        <f>+E101/I101</f>
        <v>7419017147.1172962</v>
      </c>
      <c r="L101" s="165" t="s">
        <v>341</v>
      </c>
      <c r="M101" s="54" t="s">
        <v>969</v>
      </c>
    </row>
    <row r="102" spans="1:14" ht="14.25" x14ac:dyDescent="0.2">
      <c r="A102" s="175" t="s">
        <v>529</v>
      </c>
      <c r="B102" s="350" t="s">
        <v>1046</v>
      </c>
      <c r="C102" s="55" t="s">
        <v>141</v>
      </c>
      <c r="D102" s="55" t="s">
        <v>142</v>
      </c>
      <c r="E102" s="50">
        <v>9562500000</v>
      </c>
      <c r="F102" s="151"/>
      <c r="G102" s="173">
        <v>43504</v>
      </c>
      <c r="H102" s="142"/>
      <c r="I102" s="74">
        <f>100.6/78.05</f>
        <v>1.2889173606662396</v>
      </c>
      <c r="J102" s="32" t="s">
        <v>337</v>
      </c>
      <c r="K102" s="50">
        <f>+E102/I102</f>
        <v>7419017147.1172962</v>
      </c>
      <c r="L102" s="165" t="s">
        <v>341</v>
      </c>
      <c r="M102" s="54" t="s">
        <v>969</v>
      </c>
    </row>
    <row r="103" spans="1:14" ht="14.25" x14ac:dyDescent="0.2">
      <c r="A103" s="175" t="s">
        <v>529</v>
      </c>
      <c r="B103" s="350" t="s">
        <v>1046</v>
      </c>
      <c r="C103" s="55" t="s">
        <v>141</v>
      </c>
      <c r="D103" s="55" t="s">
        <v>142</v>
      </c>
      <c r="E103" s="50">
        <v>1600000000</v>
      </c>
      <c r="F103" s="151"/>
      <c r="G103" s="173">
        <v>43518</v>
      </c>
      <c r="H103" s="142"/>
      <c r="I103" s="74">
        <f>100.6/78.05</f>
        <v>1.2889173606662396</v>
      </c>
      <c r="J103" s="32" t="s">
        <v>337</v>
      </c>
      <c r="K103" s="50">
        <f>+E103/I103</f>
        <v>1241351888.6679921</v>
      </c>
      <c r="L103" s="165" t="s">
        <v>341</v>
      </c>
      <c r="M103" s="54" t="s">
        <v>968</v>
      </c>
    </row>
    <row r="104" spans="1:14" ht="14.25" x14ac:dyDescent="0.2">
      <c r="A104" s="175"/>
      <c r="B104" s="350" t="s">
        <v>1046</v>
      </c>
      <c r="C104" s="55" t="s">
        <v>141</v>
      </c>
      <c r="D104" s="55" t="s">
        <v>142</v>
      </c>
      <c r="E104" s="50">
        <v>1500000000</v>
      </c>
      <c r="F104" s="151"/>
      <c r="G104" s="173">
        <v>43521</v>
      </c>
      <c r="H104" s="142"/>
      <c r="I104" s="74">
        <f>100.6/78.05</f>
        <v>1.2889173606662396</v>
      </c>
      <c r="J104" s="32" t="s">
        <v>337</v>
      </c>
      <c r="K104" s="50">
        <f>+E104/I104</f>
        <v>1163767395.6262424</v>
      </c>
      <c r="L104" s="165" t="s">
        <v>341</v>
      </c>
      <c r="M104" s="54" t="s">
        <v>968</v>
      </c>
    </row>
    <row r="105" spans="1:14" ht="14.25" x14ac:dyDescent="0.2">
      <c r="A105" s="175"/>
      <c r="B105" s="350" t="s">
        <v>1046</v>
      </c>
      <c r="C105" s="55" t="s">
        <v>141</v>
      </c>
      <c r="D105" s="55" t="s">
        <v>142</v>
      </c>
      <c r="E105" s="50">
        <v>3275000004.98</v>
      </c>
      <c r="F105" s="151"/>
      <c r="G105" s="173">
        <v>43522</v>
      </c>
      <c r="H105" s="142"/>
      <c r="I105" s="74">
        <f>100.6/78.05</f>
        <v>1.2889173606662396</v>
      </c>
      <c r="J105" s="32" t="s">
        <v>337</v>
      </c>
      <c r="K105" s="50">
        <f>+E105/I105</f>
        <v>2540892150.9810038</v>
      </c>
      <c r="L105" s="165" t="s">
        <v>341</v>
      </c>
      <c r="M105" s="54" t="s">
        <v>968</v>
      </c>
    </row>
    <row r="106" spans="1:14" ht="14.25" x14ac:dyDescent="0.2">
      <c r="A106" s="175" t="s">
        <v>529</v>
      </c>
      <c r="B106" s="350" t="s">
        <v>1046</v>
      </c>
      <c r="C106" s="55" t="s">
        <v>141</v>
      </c>
      <c r="D106" s="55" t="s">
        <v>142</v>
      </c>
      <c r="E106" s="50">
        <v>4500000000</v>
      </c>
      <c r="F106" s="151"/>
      <c r="G106" s="173">
        <v>43544</v>
      </c>
      <c r="H106" s="142"/>
      <c r="I106" s="74">
        <f>101.18/78.05</f>
        <v>1.2963484945547727</v>
      </c>
      <c r="J106" s="32" t="s">
        <v>342</v>
      </c>
      <c r="K106" s="50">
        <f>+E106/I106</f>
        <v>3471288792.2514324</v>
      </c>
      <c r="L106" s="165" t="s">
        <v>341</v>
      </c>
      <c r="M106" s="54" t="s">
        <v>966</v>
      </c>
      <c r="N106" s="167" t="s">
        <v>967</v>
      </c>
    </row>
    <row r="107" spans="1:14" ht="14.25" x14ac:dyDescent="0.2">
      <c r="A107" s="175"/>
      <c r="B107" s="350" t="s">
        <v>1046</v>
      </c>
      <c r="C107" s="55" t="s">
        <v>141</v>
      </c>
      <c r="D107" s="55" t="s">
        <v>142</v>
      </c>
      <c r="E107" s="50">
        <v>13500000000</v>
      </c>
      <c r="F107" s="151"/>
      <c r="G107" s="173">
        <v>43543</v>
      </c>
      <c r="H107" s="142"/>
      <c r="I107" s="74">
        <f>101.18/78.05</f>
        <v>1.2963484945547727</v>
      </c>
      <c r="J107" s="32" t="s">
        <v>342</v>
      </c>
      <c r="K107" s="50">
        <f>+E107/I107</f>
        <v>10413866376.754297</v>
      </c>
      <c r="L107" s="165" t="s">
        <v>341</v>
      </c>
      <c r="M107" s="54" t="s">
        <v>966</v>
      </c>
    </row>
    <row r="108" spans="1:14" ht="14.25" x14ac:dyDescent="0.2">
      <c r="A108" s="175" t="s">
        <v>529</v>
      </c>
      <c r="B108" s="350" t="s">
        <v>1046</v>
      </c>
      <c r="C108" s="55" t="s">
        <v>141</v>
      </c>
      <c r="D108" s="55" t="s">
        <v>142</v>
      </c>
      <c r="E108" s="50">
        <v>13500000000</v>
      </c>
      <c r="F108" s="151"/>
      <c r="G108" s="173">
        <v>43546</v>
      </c>
      <c r="H108" s="142"/>
      <c r="I108" s="74">
        <f>101.18/78.05</f>
        <v>1.2963484945547727</v>
      </c>
      <c r="J108" s="32" t="s">
        <v>342</v>
      </c>
      <c r="K108" s="50">
        <f>+E108/I108</f>
        <v>10413866376.754297</v>
      </c>
      <c r="L108" s="165" t="s">
        <v>341</v>
      </c>
      <c r="M108" s="54" t="s">
        <v>965</v>
      </c>
    </row>
    <row r="109" spans="1:14" ht="14.25" x14ac:dyDescent="0.2">
      <c r="A109" s="175" t="s">
        <v>529</v>
      </c>
      <c r="B109" s="350" t="s">
        <v>1046</v>
      </c>
      <c r="C109" s="55" t="s">
        <v>141</v>
      </c>
      <c r="D109" s="55" t="s">
        <v>142</v>
      </c>
      <c r="E109" s="50">
        <v>8000000000</v>
      </c>
      <c r="F109" s="151"/>
      <c r="G109" s="173">
        <v>43551</v>
      </c>
      <c r="H109" s="142"/>
      <c r="I109" s="74">
        <f>101.18/78.05</f>
        <v>1.2963484945547727</v>
      </c>
      <c r="J109" s="32" t="s">
        <v>342</v>
      </c>
      <c r="K109" s="50">
        <f>+E109/I109</f>
        <v>6171180075.113658</v>
      </c>
      <c r="L109" s="165" t="s">
        <v>341</v>
      </c>
      <c r="M109" s="54"/>
    </row>
    <row r="110" spans="1:14" ht="14.25" x14ac:dyDescent="0.2">
      <c r="A110" s="175" t="s">
        <v>529</v>
      </c>
      <c r="B110" s="350" t="s">
        <v>1046</v>
      </c>
      <c r="C110" s="55" t="s">
        <v>141</v>
      </c>
      <c r="D110" s="55" t="s">
        <v>142</v>
      </c>
      <c r="E110" s="50">
        <v>1245000000</v>
      </c>
      <c r="F110" s="151"/>
      <c r="G110" s="173">
        <v>43558</v>
      </c>
      <c r="H110" s="142"/>
      <c r="I110" s="74">
        <f>101.62/78.05</f>
        <v>1.3019859064702115</v>
      </c>
      <c r="J110" s="32" t="s">
        <v>346</v>
      </c>
      <c r="K110" s="50">
        <f>+E110/I110</f>
        <v>956231548.90769529</v>
      </c>
      <c r="L110" s="165" t="s">
        <v>341</v>
      </c>
      <c r="M110" s="54" t="s">
        <v>964</v>
      </c>
    </row>
    <row r="111" spans="1:14" ht="14.25" x14ac:dyDescent="0.2">
      <c r="A111" s="175"/>
      <c r="B111" s="350" t="s">
        <v>1046</v>
      </c>
      <c r="C111" s="55" t="s">
        <v>141</v>
      </c>
      <c r="D111" s="55" t="s">
        <v>142</v>
      </c>
      <c r="E111" s="50">
        <v>1494000000</v>
      </c>
      <c r="F111" s="151"/>
      <c r="G111" s="173">
        <v>43559</v>
      </c>
      <c r="H111" s="142"/>
      <c r="I111" s="74">
        <f>101.62/78.05</f>
        <v>1.3019859064702115</v>
      </c>
      <c r="J111" s="32" t="s">
        <v>346</v>
      </c>
      <c r="K111" s="50">
        <f>+E111/I111</f>
        <v>1147477858.6892343</v>
      </c>
      <c r="L111" s="165" t="s">
        <v>341</v>
      </c>
      <c r="M111" s="54" t="s">
        <v>964</v>
      </c>
    </row>
    <row r="112" spans="1:14" ht="14.25" x14ac:dyDescent="0.2">
      <c r="A112" s="175"/>
      <c r="B112" s="350" t="s">
        <v>1046</v>
      </c>
      <c r="C112" s="55" t="s">
        <v>141</v>
      </c>
      <c r="D112" s="55" t="s">
        <v>142</v>
      </c>
      <c r="E112" s="50">
        <v>10261000000</v>
      </c>
      <c r="F112" s="151"/>
      <c r="G112" s="173">
        <v>43560</v>
      </c>
      <c r="H112" s="142"/>
      <c r="I112" s="74">
        <f>101.62/78.05</f>
        <v>1.3019859064702115</v>
      </c>
      <c r="J112" s="32" t="s">
        <v>346</v>
      </c>
      <c r="K112" s="50">
        <f>+E112/I112</f>
        <v>7881037689.4312134</v>
      </c>
      <c r="L112" s="165" t="s">
        <v>341</v>
      </c>
      <c r="M112" s="54" t="s">
        <v>964</v>
      </c>
    </row>
    <row r="113" spans="1:14" ht="14.25" x14ac:dyDescent="0.2">
      <c r="A113" s="175"/>
      <c r="B113" s="350" t="s">
        <v>1046</v>
      </c>
      <c r="C113" s="55" t="s">
        <v>141</v>
      </c>
      <c r="D113" s="55" t="s">
        <v>142</v>
      </c>
      <c r="E113" s="50">
        <v>8527000000</v>
      </c>
      <c r="F113" s="151"/>
      <c r="G113" s="173">
        <v>43567</v>
      </c>
      <c r="H113" s="142"/>
      <c r="I113" s="74">
        <f>101.62/78.05</f>
        <v>1.3019859064702115</v>
      </c>
      <c r="J113" s="32" t="s">
        <v>346</v>
      </c>
      <c r="K113" s="50">
        <f>+E113/I113</f>
        <v>6549226038.1814594</v>
      </c>
      <c r="L113" s="165" t="s">
        <v>341</v>
      </c>
      <c r="M113" s="54" t="s">
        <v>963</v>
      </c>
    </row>
    <row r="114" spans="1:14" ht="14.25" x14ac:dyDescent="0.2">
      <c r="A114" s="175" t="s">
        <v>529</v>
      </c>
      <c r="B114" s="350" t="s">
        <v>1046</v>
      </c>
      <c r="C114" s="55" t="s">
        <v>141</v>
      </c>
      <c r="D114" s="55" t="s">
        <v>142</v>
      </c>
      <c r="E114" s="50">
        <v>1494000000</v>
      </c>
      <c r="F114" s="151"/>
      <c r="G114" s="173">
        <v>43570</v>
      </c>
      <c r="H114" s="142"/>
      <c r="I114" s="74">
        <f>101.62/78.05</f>
        <v>1.3019859064702115</v>
      </c>
      <c r="J114" s="32" t="s">
        <v>346</v>
      </c>
      <c r="K114" s="50">
        <f>+E114/I114</f>
        <v>1147477858.6892343</v>
      </c>
      <c r="L114" s="165" t="s">
        <v>341</v>
      </c>
      <c r="M114" s="54" t="s">
        <v>962</v>
      </c>
    </row>
    <row r="115" spans="1:14" ht="14.25" x14ac:dyDescent="0.2">
      <c r="A115" s="175"/>
      <c r="B115" s="350" t="s">
        <v>1046</v>
      </c>
      <c r="C115" s="55" t="s">
        <v>141</v>
      </c>
      <c r="D115" s="55" t="s">
        <v>142</v>
      </c>
      <c r="E115" s="50">
        <v>4500000000</v>
      </c>
      <c r="F115" s="151"/>
      <c r="G115" s="173">
        <v>43579</v>
      </c>
      <c r="H115" s="142"/>
      <c r="I115" s="74">
        <f>101.62/78.05</f>
        <v>1.3019859064702115</v>
      </c>
      <c r="J115" s="32" t="s">
        <v>346</v>
      </c>
      <c r="K115" s="50">
        <f>+E115/I115</f>
        <v>3456258610.5097418</v>
      </c>
      <c r="L115" s="165" t="s">
        <v>341</v>
      </c>
      <c r="M115" s="54" t="s">
        <v>962</v>
      </c>
      <c r="N115" s="235"/>
    </row>
    <row r="116" spans="1:14" ht="14.25" x14ac:dyDescent="0.2">
      <c r="A116" s="175"/>
      <c r="B116" s="350" t="s">
        <v>1046</v>
      </c>
      <c r="C116" s="55" t="s">
        <v>141</v>
      </c>
      <c r="D116" s="55" t="s">
        <v>142</v>
      </c>
      <c r="E116" s="50">
        <v>4500000000</v>
      </c>
      <c r="F116" s="151"/>
      <c r="G116" s="173">
        <v>43579</v>
      </c>
      <c r="H116" s="142"/>
      <c r="I116" s="74">
        <f>101.62/78.05</f>
        <v>1.3019859064702115</v>
      </c>
      <c r="J116" s="32" t="s">
        <v>346</v>
      </c>
      <c r="K116" s="50">
        <f>+E116/I116</f>
        <v>3456258610.5097418</v>
      </c>
      <c r="L116" s="165" t="s">
        <v>341</v>
      </c>
      <c r="M116" s="54" t="s">
        <v>962</v>
      </c>
      <c r="N116" s="235"/>
    </row>
    <row r="117" spans="1:14" ht="14.25" x14ac:dyDescent="0.2">
      <c r="A117" s="175"/>
      <c r="B117" s="350" t="s">
        <v>1046</v>
      </c>
      <c r="C117" s="55" t="s">
        <v>141</v>
      </c>
      <c r="D117" s="55" t="s">
        <v>142</v>
      </c>
      <c r="E117" s="50">
        <v>498000000</v>
      </c>
      <c r="F117" s="151"/>
      <c r="G117" s="173">
        <v>43578</v>
      </c>
      <c r="H117" s="142"/>
      <c r="I117" s="74">
        <f>101.62/78.05</f>
        <v>1.3019859064702115</v>
      </c>
      <c r="J117" s="32" t="s">
        <v>346</v>
      </c>
      <c r="K117" s="50">
        <f>+E117/I117</f>
        <v>382492619.56307811</v>
      </c>
      <c r="L117" s="165" t="s">
        <v>341</v>
      </c>
      <c r="M117" s="54" t="s">
        <v>962</v>
      </c>
    </row>
    <row r="118" spans="1:14" ht="14.25" x14ac:dyDescent="0.2">
      <c r="A118" s="175"/>
      <c r="B118" s="350" t="s">
        <v>1046</v>
      </c>
      <c r="C118" s="55" t="s">
        <v>141</v>
      </c>
      <c r="D118" s="55" t="s">
        <v>142</v>
      </c>
      <c r="E118" s="50">
        <v>740000000</v>
      </c>
      <c r="F118" s="151"/>
      <c r="G118" s="173">
        <v>43579</v>
      </c>
      <c r="H118" s="142"/>
      <c r="I118" s="74">
        <f>101.62/78.05</f>
        <v>1.3019859064702115</v>
      </c>
      <c r="J118" s="32" t="s">
        <v>346</v>
      </c>
      <c r="K118" s="50">
        <f>+E118/I118</f>
        <v>568362527.061602</v>
      </c>
      <c r="L118" s="165" t="s">
        <v>341</v>
      </c>
      <c r="M118" s="54" t="s">
        <v>962</v>
      </c>
    </row>
    <row r="119" spans="1:14" ht="14.25" x14ac:dyDescent="0.2">
      <c r="A119" s="175" t="s">
        <v>529</v>
      </c>
      <c r="B119" s="350" t="s">
        <v>1046</v>
      </c>
      <c r="C119" s="55" t="s">
        <v>141</v>
      </c>
      <c r="D119" s="55" t="s">
        <v>142</v>
      </c>
      <c r="E119" s="50">
        <v>4875000000</v>
      </c>
      <c r="F119" s="151"/>
      <c r="G119" s="173">
        <v>43581</v>
      </c>
      <c r="H119" s="142"/>
      <c r="I119" s="74">
        <f>101.62/78.05</f>
        <v>1.3019859064702115</v>
      </c>
      <c r="J119" s="32" t="s">
        <v>346</v>
      </c>
      <c r="K119" s="50">
        <f>+E119/I119</f>
        <v>3744280161.3855538</v>
      </c>
      <c r="L119" s="165" t="s">
        <v>398</v>
      </c>
      <c r="M119" s="54" t="s">
        <v>961</v>
      </c>
    </row>
    <row r="120" spans="1:14" ht="14.25" x14ac:dyDescent="0.2">
      <c r="A120" s="175" t="s">
        <v>529</v>
      </c>
      <c r="B120" s="350" t="s">
        <v>1046</v>
      </c>
      <c r="C120" s="55" t="s">
        <v>141</v>
      </c>
      <c r="D120" s="55" t="s">
        <v>142</v>
      </c>
      <c r="E120" s="50">
        <v>3366000000</v>
      </c>
      <c r="F120" s="151"/>
      <c r="G120" s="173">
        <v>43591</v>
      </c>
      <c r="H120" s="142"/>
      <c r="I120" s="74">
        <f>102.12/78.05</f>
        <v>1.3083920563741192</v>
      </c>
      <c r="J120" s="32" t="s">
        <v>400</v>
      </c>
      <c r="K120" s="50">
        <f>+E120/I120</f>
        <v>2572623384.253819</v>
      </c>
      <c r="L120" s="165" t="s">
        <v>398</v>
      </c>
      <c r="M120" s="54" t="s">
        <v>960</v>
      </c>
    </row>
    <row r="121" spans="1:14" ht="14.25" x14ac:dyDescent="0.2">
      <c r="A121" s="175"/>
      <c r="B121" s="350" t="s">
        <v>1046</v>
      </c>
      <c r="C121" s="55" t="s">
        <v>141</v>
      </c>
      <c r="D121" s="55" t="s">
        <v>142</v>
      </c>
      <c r="E121" s="50">
        <v>4625000000</v>
      </c>
      <c r="F121" s="151"/>
      <c r="G121" s="173">
        <v>44120</v>
      </c>
      <c r="H121" s="142"/>
      <c r="I121" s="74">
        <f>[25]IPC!$S$18/78.05</f>
        <v>1.3490070467648945</v>
      </c>
      <c r="J121" s="32" t="s">
        <v>831</v>
      </c>
      <c r="K121" s="50">
        <f>+E121/I121</f>
        <v>3428447620.8566813</v>
      </c>
      <c r="L121" s="165" t="s">
        <v>341</v>
      </c>
      <c r="M121" s="54" t="s">
        <v>1017</v>
      </c>
    </row>
    <row r="122" spans="1:14" ht="14.25" x14ac:dyDescent="0.2">
      <c r="A122" s="175"/>
      <c r="B122" s="350" t="s">
        <v>1046</v>
      </c>
      <c r="C122" s="55" t="s">
        <v>141</v>
      </c>
      <c r="D122" s="55" t="s">
        <v>142</v>
      </c>
      <c r="E122" s="50">
        <v>6937500000</v>
      </c>
      <c r="F122" s="151"/>
      <c r="G122" s="173">
        <v>44124</v>
      </c>
      <c r="H122" s="142"/>
      <c r="I122" s="74">
        <f>[25]IPC!$S$18/78.05</f>
        <v>1.3490070467648945</v>
      </c>
      <c r="J122" s="32" t="s">
        <v>831</v>
      </c>
      <c r="K122" s="50">
        <f>+E122/I122</f>
        <v>5142671431.2850218</v>
      </c>
      <c r="L122" s="165" t="s">
        <v>341</v>
      </c>
      <c r="M122" s="54" t="s">
        <v>1017</v>
      </c>
    </row>
    <row r="123" spans="1:14" ht="14.25" x14ac:dyDescent="0.2">
      <c r="A123" s="175"/>
      <c r="B123" s="350" t="s">
        <v>1046</v>
      </c>
      <c r="C123" s="55" t="s">
        <v>141</v>
      </c>
      <c r="D123" s="55"/>
      <c r="E123" s="50">
        <v>6937500000</v>
      </c>
      <c r="F123" s="151"/>
      <c r="G123" s="173">
        <v>44124</v>
      </c>
      <c r="H123" s="142"/>
      <c r="I123" s="74">
        <f>[25]IPC!$S$18/78.05</f>
        <v>1.3490070467648945</v>
      </c>
      <c r="J123" s="32" t="s">
        <v>831</v>
      </c>
      <c r="K123" s="50">
        <f>+E123/I123</f>
        <v>5142671431.2850218</v>
      </c>
      <c r="L123" s="165" t="s">
        <v>341</v>
      </c>
      <c r="M123" s="54" t="s">
        <v>1017</v>
      </c>
    </row>
    <row r="124" spans="1:14" ht="15" x14ac:dyDescent="0.2">
      <c r="A124" s="175" t="s">
        <v>529</v>
      </c>
      <c r="B124" s="350"/>
      <c r="C124" s="55"/>
      <c r="D124" s="115" t="s">
        <v>172</v>
      </c>
      <c r="E124" s="247">
        <f>SUM(E15:E123)</f>
        <v>402847324524.47998</v>
      </c>
      <c r="F124" s="151"/>
      <c r="G124" s="173"/>
      <c r="H124" s="142"/>
      <c r="I124" s="50"/>
      <c r="J124" s="50"/>
      <c r="K124" s="247">
        <f>SUM(K15:K123)</f>
        <v>322731687608.57544</v>
      </c>
      <c r="L124" s="165"/>
      <c r="M124" s="54"/>
    </row>
    <row r="125" spans="1:14" ht="14.25" x14ac:dyDescent="0.2">
      <c r="A125" s="175" t="s">
        <v>529</v>
      </c>
      <c r="B125" s="350" t="s">
        <v>1044</v>
      </c>
      <c r="C125" s="55" t="s">
        <v>141</v>
      </c>
      <c r="D125" s="55" t="s">
        <v>173</v>
      </c>
      <c r="E125" s="50">
        <v>578332629.87</v>
      </c>
      <c r="F125" s="151"/>
      <c r="G125" s="173">
        <v>42278</v>
      </c>
      <c r="H125" s="142"/>
      <c r="I125" s="39">
        <f>123.78/111.82</f>
        <v>1.1069576104453587</v>
      </c>
      <c r="J125" s="32" t="s">
        <v>174</v>
      </c>
      <c r="K125" s="50">
        <f>+E125/I125</f>
        <v>522452372.53242362</v>
      </c>
      <c r="L125" s="165" t="s">
        <v>1045</v>
      </c>
      <c r="M125" s="54"/>
    </row>
    <row r="126" spans="1:14" ht="14.25" x14ac:dyDescent="0.2">
      <c r="A126" s="175" t="s">
        <v>529</v>
      </c>
      <c r="B126" s="350" t="s">
        <v>1044</v>
      </c>
      <c r="C126" s="55" t="s">
        <v>141</v>
      </c>
      <c r="D126" s="55" t="s">
        <v>173</v>
      </c>
      <c r="E126" s="50">
        <v>985800898.62</v>
      </c>
      <c r="F126" s="151"/>
      <c r="G126" s="173">
        <v>42369</v>
      </c>
      <c r="H126" s="142"/>
      <c r="I126" s="74">
        <f>125.37/111.82</f>
        <v>1.1211768914326596</v>
      </c>
      <c r="J126" s="32" t="s">
        <v>166</v>
      </c>
      <c r="K126" s="50">
        <v>808679767</v>
      </c>
      <c r="L126" s="165" t="s">
        <v>1045</v>
      </c>
      <c r="M126" s="54"/>
    </row>
    <row r="127" spans="1:14" ht="14.25" x14ac:dyDescent="0.2">
      <c r="A127" s="175"/>
      <c r="B127" s="350" t="s">
        <v>1044</v>
      </c>
      <c r="C127" s="55" t="s">
        <v>141</v>
      </c>
      <c r="D127" s="55" t="s">
        <v>173</v>
      </c>
      <c r="E127" s="50">
        <v>-79127831.329999998</v>
      </c>
      <c r="F127" s="151"/>
      <c r="G127" s="173">
        <v>42614</v>
      </c>
      <c r="H127" s="142"/>
      <c r="I127" s="74"/>
      <c r="J127" s="32"/>
      <c r="K127" s="50">
        <v>-66637100</v>
      </c>
      <c r="L127" s="165" t="s">
        <v>1043</v>
      </c>
      <c r="M127" s="54"/>
    </row>
    <row r="128" spans="1:14" ht="15" x14ac:dyDescent="0.2">
      <c r="A128" s="175" t="s">
        <v>529</v>
      </c>
      <c r="B128" s="353" t="s">
        <v>839</v>
      </c>
      <c r="C128" s="56"/>
      <c r="D128" s="56"/>
      <c r="E128" s="246">
        <f>+E124+E125+E126+E127</f>
        <v>404332330221.63995</v>
      </c>
      <c r="F128" s="151"/>
      <c r="G128" s="173"/>
      <c r="H128" s="142"/>
      <c r="I128" s="50"/>
      <c r="J128" s="50"/>
      <c r="K128" s="245">
        <f>+K124+K125+K126+K127</f>
        <v>323996182648.10785</v>
      </c>
      <c r="L128" s="170"/>
      <c r="M128" s="54"/>
    </row>
    <row r="129" spans="1:18" ht="14.25" x14ac:dyDescent="0.2">
      <c r="A129" s="175" t="s">
        <v>529</v>
      </c>
      <c r="B129" s="350"/>
      <c r="C129" s="55"/>
      <c r="D129" s="55"/>
      <c r="E129" s="157"/>
      <c r="F129" s="162"/>
      <c r="G129" s="173"/>
      <c r="H129" s="142"/>
      <c r="I129" s="50"/>
      <c r="J129" s="50"/>
      <c r="K129" s="157"/>
      <c r="L129" s="170"/>
      <c r="M129" s="54"/>
    </row>
    <row r="130" spans="1:18" s="177" customFormat="1" ht="15" x14ac:dyDescent="0.25">
      <c r="A130" s="177" t="s">
        <v>473</v>
      </c>
      <c r="B130" s="351" t="s">
        <v>175</v>
      </c>
      <c r="C130" s="351"/>
      <c r="D130" s="351"/>
      <c r="E130" s="351"/>
      <c r="F130" s="351"/>
      <c r="G130" s="182"/>
      <c r="H130" s="351"/>
      <c r="I130" s="351"/>
      <c r="J130" s="351"/>
      <c r="K130" s="351"/>
      <c r="L130" s="351"/>
      <c r="M130" s="179"/>
      <c r="O130" s="178"/>
      <c r="P130" s="178"/>
      <c r="Q130" s="178"/>
      <c r="R130" s="178"/>
    </row>
    <row r="131" spans="1:18" s="177" customFormat="1" ht="15" x14ac:dyDescent="0.25">
      <c r="A131" s="181" t="s">
        <v>529</v>
      </c>
      <c r="B131" s="138" t="s">
        <v>129</v>
      </c>
      <c r="C131" s="139" t="s">
        <v>130</v>
      </c>
      <c r="D131" s="139" t="s">
        <v>131</v>
      </c>
      <c r="E131" s="140" t="s">
        <v>132</v>
      </c>
      <c r="F131" s="140"/>
      <c r="G131" s="244"/>
      <c r="H131" s="140" t="s">
        <v>133</v>
      </c>
      <c r="I131" s="140"/>
      <c r="J131" s="140"/>
      <c r="K131" s="140"/>
      <c r="L131" s="140" t="s">
        <v>96</v>
      </c>
      <c r="M131" s="179"/>
      <c r="O131" s="178"/>
      <c r="P131" s="178"/>
      <c r="Q131" s="178"/>
      <c r="R131" s="178"/>
    </row>
    <row r="132" spans="1:18" s="177" customFormat="1" ht="45" x14ac:dyDescent="0.25">
      <c r="A132" s="181" t="s">
        <v>529</v>
      </c>
      <c r="B132" s="138"/>
      <c r="C132" s="139"/>
      <c r="D132" s="139"/>
      <c r="E132" s="141" t="s">
        <v>134</v>
      </c>
      <c r="F132" s="141" t="s">
        <v>135</v>
      </c>
      <c r="G132" s="180" t="s">
        <v>609</v>
      </c>
      <c r="H132" s="141" t="s">
        <v>136</v>
      </c>
      <c r="I132" s="141" t="s">
        <v>137</v>
      </c>
      <c r="J132" s="141" t="s">
        <v>138</v>
      </c>
      <c r="K132" s="141" t="s">
        <v>139</v>
      </c>
      <c r="L132" s="140"/>
      <c r="M132" s="179"/>
      <c r="O132" s="178"/>
      <c r="P132" s="178"/>
      <c r="Q132" s="178"/>
      <c r="R132" s="178"/>
    </row>
    <row r="133" spans="1:18" ht="14.25" x14ac:dyDescent="0.2">
      <c r="A133" s="175" t="s">
        <v>529</v>
      </c>
      <c r="B133" s="350" t="s">
        <v>140</v>
      </c>
      <c r="C133" s="349" t="s">
        <v>175</v>
      </c>
      <c r="D133" s="55" t="s">
        <v>142</v>
      </c>
      <c r="E133" s="209">
        <v>1792505269</v>
      </c>
      <c r="F133" s="146" t="s">
        <v>143</v>
      </c>
      <c r="G133" s="193">
        <v>42278</v>
      </c>
      <c r="H133" s="160">
        <v>1630902678</v>
      </c>
      <c r="I133" s="39">
        <f>123.78/111.82</f>
        <v>1.1069576104453587</v>
      </c>
      <c r="J133" s="75" t="s">
        <v>151</v>
      </c>
      <c r="K133" s="243">
        <f>+E133/I133</f>
        <v>1619307959.1176279</v>
      </c>
      <c r="L133" s="170" t="s">
        <v>176</v>
      </c>
      <c r="M133" s="54"/>
      <c r="N133" s="1" t="s">
        <v>948</v>
      </c>
    </row>
    <row r="134" spans="1:18" ht="14.25" x14ac:dyDescent="0.2">
      <c r="A134" s="175" t="s">
        <v>529</v>
      </c>
      <c r="B134" s="350" t="s">
        <v>144</v>
      </c>
      <c r="C134" s="349" t="s">
        <v>175</v>
      </c>
      <c r="D134" s="55" t="s">
        <v>142</v>
      </c>
      <c r="E134" s="209">
        <v>1805267351.8</v>
      </c>
      <c r="F134" s="146" t="s">
        <v>143</v>
      </c>
      <c r="G134" s="193">
        <v>42311</v>
      </c>
      <c r="H134" s="160">
        <v>1630902678</v>
      </c>
      <c r="I134" s="74">
        <f>124.62/111.82</f>
        <v>1.1144696834197818</v>
      </c>
      <c r="J134" s="76" t="s">
        <v>152</v>
      </c>
      <c r="K134" s="209">
        <f>+E134/I134</f>
        <v>1619844288.8643556</v>
      </c>
      <c r="L134" s="170" t="s">
        <v>176</v>
      </c>
      <c r="M134" s="54"/>
      <c r="N134" s="1" t="s">
        <v>948</v>
      </c>
    </row>
    <row r="135" spans="1:18" ht="14.25" x14ac:dyDescent="0.2">
      <c r="A135" s="175" t="s">
        <v>529</v>
      </c>
      <c r="B135" s="350" t="s">
        <v>144</v>
      </c>
      <c r="C135" s="349" t="s">
        <v>175</v>
      </c>
      <c r="D135" s="55" t="s">
        <v>142</v>
      </c>
      <c r="E135" s="209">
        <v>12313884</v>
      </c>
      <c r="F135" s="146" t="s">
        <v>143</v>
      </c>
      <c r="G135" s="193">
        <v>42367</v>
      </c>
      <c r="H135" s="160">
        <v>1630902678</v>
      </c>
      <c r="I135" s="74">
        <f>125.37/111.82</f>
        <v>1.1211768914326596</v>
      </c>
      <c r="J135" s="76" t="s">
        <v>153</v>
      </c>
      <c r="K135" s="209">
        <f>+E135/I135</f>
        <v>10982998.395788467</v>
      </c>
      <c r="L135" s="170" t="s">
        <v>176</v>
      </c>
      <c r="M135" s="54"/>
      <c r="N135" s="1" t="s">
        <v>948</v>
      </c>
    </row>
    <row r="136" spans="1:18" ht="14.25" x14ac:dyDescent="0.2">
      <c r="A136" s="175" t="s">
        <v>529</v>
      </c>
      <c r="B136" s="350" t="s">
        <v>145</v>
      </c>
      <c r="C136" s="349" t="s">
        <v>175</v>
      </c>
      <c r="D136" s="55" t="s">
        <v>142</v>
      </c>
      <c r="E136" s="209">
        <v>1828541334</v>
      </c>
      <c r="F136" s="242" t="s">
        <v>617</v>
      </c>
      <c r="G136" s="193">
        <v>42367</v>
      </c>
      <c r="H136" s="160">
        <v>1630902678</v>
      </c>
      <c r="I136" s="74">
        <f>125.37/111.82</f>
        <v>1.1211768914326596</v>
      </c>
      <c r="J136" s="76" t="s">
        <v>153</v>
      </c>
      <c r="K136" s="209">
        <f>+E136/I136</f>
        <v>1630912434.9356306</v>
      </c>
      <c r="L136" s="170" t="s">
        <v>176</v>
      </c>
      <c r="M136" s="54"/>
      <c r="N136" s="1" t="s">
        <v>948</v>
      </c>
    </row>
    <row r="137" spans="1:18" ht="14.25" x14ac:dyDescent="0.2">
      <c r="A137" s="175" t="s">
        <v>529</v>
      </c>
      <c r="B137" s="350" t="s">
        <v>146</v>
      </c>
      <c r="C137" s="349" t="s">
        <v>175</v>
      </c>
      <c r="D137" s="55" t="s">
        <v>142</v>
      </c>
      <c r="E137" s="209">
        <v>1839906750</v>
      </c>
      <c r="F137" s="242" t="s">
        <v>618</v>
      </c>
      <c r="G137" s="193">
        <v>42387</v>
      </c>
      <c r="H137" s="160">
        <v>1630902678</v>
      </c>
      <c r="I137" s="74">
        <f>126.15/111.82</f>
        <v>1.1281523877660526</v>
      </c>
      <c r="J137" s="76" t="s">
        <v>154</v>
      </c>
      <c r="K137" s="209">
        <f>+E137/I137</f>
        <v>1630902677.6456599</v>
      </c>
      <c r="L137" s="170" t="s">
        <v>176</v>
      </c>
      <c r="M137" s="54"/>
      <c r="N137" s="1" t="s">
        <v>948</v>
      </c>
    </row>
    <row r="138" spans="1:18" ht="14.25" x14ac:dyDescent="0.2">
      <c r="A138" s="175" t="s">
        <v>529</v>
      </c>
      <c r="B138" s="350" t="s">
        <v>146</v>
      </c>
      <c r="C138" s="349" t="s">
        <v>175</v>
      </c>
      <c r="D138" s="55" t="s">
        <v>142</v>
      </c>
      <c r="E138" s="209">
        <v>13080610</v>
      </c>
      <c r="F138" s="242" t="s">
        <v>618</v>
      </c>
      <c r="G138" s="193">
        <v>42395</v>
      </c>
      <c r="H138" s="160">
        <v>0</v>
      </c>
      <c r="I138" s="74">
        <f>126.15/111.82</f>
        <v>1.1281523877660526</v>
      </c>
      <c r="J138" s="76" t="s">
        <v>154</v>
      </c>
      <c r="K138" s="243">
        <f>+E138/I138</f>
        <v>11594719.066191042</v>
      </c>
      <c r="L138" s="170" t="s">
        <v>176</v>
      </c>
      <c r="M138" s="54"/>
      <c r="N138" s="1" t="s">
        <v>948</v>
      </c>
    </row>
    <row r="139" spans="1:18" ht="14.25" x14ac:dyDescent="0.2">
      <c r="A139" s="175" t="s">
        <v>529</v>
      </c>
      <c r="B139" s="350" t="s">
        <v>147</v>
      </c>
      <c r="C139" s="349" t="s">
        <v>175</v>
      </c>
      <c r="D139" s="55" t="s">
        <v>142</v>
      </c>
      <c r="E139" s="209">
        <v>1863680417</v>
      </c>
      <c r="F139" s="242" t="s">
        <v>619</v>
      </c>
      <c r="G139" s="193">
        <v>42416</v>
      </c>
      <c r="H139" s="160">
        <v>1630902678</v>
      </c>
      <c r="I139" s="74">
        <f>127.78/111.82</f>
        <v>1.1427293865140404</v>
      </c>
      <c r="J139" s="76" t="s">
        <v>155</v>
      </c>
      <c r="K139" s="209">
        <f>+E139/I139</f>
        <v>1630902678.266865</v>
      </c>
      <c r="L139" s="170" t="s">
        <v>177</v>
      </c>
      <c r="M139" s="54"/>
      <c r="N139" s="1" t="s">
        <v>948</v>
      </c>
    </row>
    <row r="140" spans="1:18" ht="14.25" x14ac:dyDescent="0.2">
      <c r="A140" s="175" t="s">
        <v>529</v>
      </c>
      <c r="B140" s="350" t="s">
        <v>148</v>
      </c>
      <c r="C140" s="349" t="s">
        <v>175</v>
      </c>
      <c r="D140" s="55" t="s">
        <v>142</v>
      </c>
      <c r="E140" s="209">
        <v>1887454082.99</v>
      </c>
      <c r="F140" s="242" t="s">
        <v>620</v>
      </c>
      <c r="G140" s="193">
        <v>42445</v>
      </c>
      <c r="H140" s="160">
        <v>1630902678</v>
      </c>
      <c r="I140" s="74">
        <f>129.41/111.82</f>
        <v>1.1573063852620282</v>
      </c>
      <c r="J140" s="76" t="s">
        <v>156</v>
      </c>
      <c r="K140" s="209">
        <f>+E140/I140</f>
        <v>1630902677.9997048</v>
      </c>
      <c r="L140" s="170" t="s">
        <v>176</v>
      </c>
      <c r="M140" s="54"/>
      <c r="N140" s="1" t="s">
        <v>948</v>
      </c>
    </row>
    <row r="141" spans="1:18" ht="14.25" x14ac:dyDescent="0.2">
      <c r="A141" s="175" t="s">
        <v>529</v>
      </c>
      <c r="B141" s="350" t="s">
        <v>149</v>
      </c>
      <c r="C141" s="349" t="s">
        <v>175</v>
      </c>
      <c r="D141" s="55" t="s">
        <v>142</v>
      </c>
      <c r="E141" s="209">
        <v>1905247870</v>
      </c>
      <c r="F141" s="242" t="s">
        <v>621</v>
      </c>
      <c r="G141" s="193">
        <v>42474</v>
      </c>
      <c r="H141" s="160">
        <v>1630902678</v>
      </c>
      <c r="I141" s="74">
        <f>130.63/111.82</f>
        <v>1.1682167769629763</v>
      </c>
      <c r="J141" s="76" t="s">
        <v>157</v>
      </c>
      <c r="K141" s="209">
        <f>+E141/I141</f>
        <v>1630902677.9713693</v>
      </c>
      <c r="L141" s="170" t="s">
        <v>177</v>
      </c>
      <c r="M141" s="54"/>
      <c r="N141" s="1" t="s">
        <v>948</v>
      </c>
    </row>
    <row r="142" spans="1:18" ht="14.25" x14ac:dyDescent="0.2">
      <c r="A142" s="175" t="s">
        <v>529</v>
      </c>
      <c r="B142" s="350" t="s">
        <v>150</v>
      </c>
      <c r="C142" s="349" t="s">
        <v>175</v>
      </c>
      <c r="D142" s="55" t="s">
        <v>142</v>
      </c>
      <c r="E142" s="209">
        <v>1914728166</v>
      </c>
      <c r="F142" s="242" t="s">
        <v>622</v>
      </c>
      <c r="G142" s="193">
        <v>42506</v>
      </c>
      <c r="H142" s="160">
        <v>1630902678</v>
      </c>
      <c r="I142" s="74">
        <f>131.28/111.82</f>
        <v>1.1740296905741372</v>
      </c>
      <c r="J142" s="76" t="s">
        <v>158</v>
      </c>
      <c r="K142" s="209">
        <f>+E142/I142</f>
        <v>1630902677.6517365</v>
      </c>
      <c r="L142" s="170" t="s">
        <v>177</v>
      </c>
      <c r="M142" s="54"/>
      <c r="N142" s="1" t="s">
        <v>948</v>
      </c>
    </row>
    <row r="143" spans="1:18" ht="14.25" x14ac:dyDescent="0.2">
      <c r="A143" s="175" t="s">
        <v>529</v>
      </c>
      <c r="B143" s="350" t="s">
        <v>178</v>
      </c>
      <c r="C143" s="349" t="s">
        <v>175</v>
      </c>
      <c r="D143" s="55" t="s">
        <v>142</v>
      </c>
      <c r="E143" s="209">
        <v>1924500164</v>
      </c>
      <c r="F143" s="242" t="s">
        <v>623</v>
      </c>
      <c r="G143" s="193">
        <v>42535</v>
      </c>
      <c r="H143" s="160">
        <v>1630902678</v>
      </c>
      <c r="I143" s="74">
        <f>131.95/111.82</f>
        <v>1.1800214630656412</v>
      </c>
      <c r="J143" s="76" t="s">
        <v>159</v>
      </c>
      <c r="K143" s="209">
        <f>+E143/I143</f>
        <v>1630902677.8209929</v>
      </c>
      <c r="L143" s="170" t="s">
        <v>177</v>
      </c>
      <c r="M143" s="54"/>
      <c r="N143" s="1" t="s">
        <v>948</v>
      </c>
    </row>
    <row r="144" spans="1:18" ht="14.25" x14ac:dyDescent="0.2">
      <c r="A144" s="175" t="s">
        <v>529</v>
      </c>
      <c r="B144" s="350" t="s">
        <v>179</v>
      </c>
      <c r="C144" s="349" t="s">
        <v>175</v>
      </c>
      <c r="D144" s="55" t="s">
        <v>142</v>
      </c>
      <c r="E144" s="209">
        <v>1933737765</v>
      </c>
      <c r="F144" s="242" t="s">
        <v>624</v>
      </c>
      <c r="G144" s="193">
        <v>42558</v>
      </c>
      <c r="H144" s="160">
        <v>1630902678</v>
      </c>
      <c r="I144" s="74">
        <f>132.58/111.82</f>
        <v>1.1856555177964587</v>
      </c>
      <c r="J144" s="76" t="s">
        <v>160</v>
      </c>
      <c r="K144" s="209">
        <f>+E144/I144</f>
        <v>1630944010.2753053</v>
      </c>
      <c r="L144" s="170" t="s">
        <v>177</v>
      </c>
      <c r="M144" s="54"/>
      <c r="N144" s="1" t="s">
        <v>948</v>
      </c>
    </row>
    <row r="145" spans="1:18" ht="14.25" x14ac:dyDescent="0.2">
      <c r="A145" s="175" t="s">
        <v>529</v>
      </c>
      <c r="B145" s="350" t="s">
        <v>180</v>
      </c>
      <c r="C145" s="349" t="s">
        <v>175</v>
      </c>
      <c r="D145" s="55" t="s">
        <v>142</v>
      </c>
      <c r="E145" s="209">
        <v>1946104392</v>
      </c>
      <c r="F145" s="242" t="s">
        <v>625</v>
      </c>
      <c r="G145" s="193">
        <v>42593</v>
      </c>
      <c r="H145" s="160">
        <v>1630902678</v>
      </c>
      <c r="I145" s="74">
        <f>133.27/111.82</f>
        <v>1.1918261491683064</v>
      </c>
      <c r="J145" s="76" t="s">
        <v>161</v>
      </c>
      <c r="K145" s="209">
        <f>+E145/I145</f>
        <v>1632876064.4814284</v>
      </c>
      <c r="L145" s="170" t="s">
        <v>176</v>
      </c>
      <c r="M145" s="54"/>
      <c r="N145" s="1" t="s">
        <v>948</v>
      </c>
    </row>
    <row r="146" spans="1:18" ht="14.25" x14ac:dyDescent="0.2">
      <c r="A146" s="175" t="s">
        <v>529</v>
      </c>
      <c r="B146" s="350" t="s">
        <v>181</v>
      </c>
      <c r="C146" s="349" t="s">
        <v>175</v>
      </c>
      <c r="D146" s="55" t="s">
        <v>142</v>
      </c>
      <c r="E146" s="209">
        <v>1937626728</v>
      </c>
      <c r="F146" s="242" t="s">
        <v>626</v>
      </c>
      <c r="G146" s="193">
        <v>42626</v>
      </c>
      <c r="H146" s="160">
        <v>1630902678</v>
      </c>
      <c r="I146" s="74">
        <f>132.85/111.82</f>
        <v>1.1880701126810946</v>
      </c>
      <c r="J146" s="76" t="s">
        <v>162</v>
      </c>
      <c r="K146" s="209">
        <f>+E146/I146</f>
        <v>1630902677.6436582</v>
      </c>
      <c r="L146" s="170" t="s">
        <v>177</v>
      </c>
      <c r="M146" s="54"/>
      <c r="N146" s="1" t="s">
        <v>948</v>
      </c>
    </row>
    <row r="147" spans="1:18" ht="14.25" x14ac:dyDescent="0.2">
      <c r="A147" s="175" t="s">
        <v>529</v>
      </c>
      <c r="B147" s="350" t="s">
        <v>182</v>
      </c>
      <c r="C147" s="349" t="s">
        <v>175</v>
      </c>
      <c r="D147" s="55" t="s">
        <v>142</v>
      </c>
      <c r="E147" s="209">
        <v>1936605773</v>
      </c>
      <c r="F147" s="242" t="s">
        <v>627</v>
      </c>
      <c r="G147" s="193">
        <v>42650</v>
      </c>
      <c r="H147" s="160">
        <v>1630902678</v>
      </c>
      <c r="I147" s="74">
        <f>132.78/111.82</f>
        <v>1.1874441065998929</v>
      </c>
      <c r="J147" s="76" t="s">
        <v>163</v>
      </c>
      <c r="K147" s="209">
        <f>+E147/I147</f>
        <v>1630902677.6386502</v>
      </c>
      <c r="L147" s="170" t="s">
        <v>177</v>
      </c>
      <c r="M147" s="54"/>
      <c r="N147" s="1" t="s">
        <v>948</v>
      </c>
    </row>
    <row r="148" spans="1:18" ht="15" x14ac:dyDescent="0.25">
      <c r="A148" s="175" t="s">
        <v>529</v>
      </c>
      <c r="B148" s="350" t="s">
        <v>183</v>
      </c>
      <c r="C148" s="349" t="s">
        <v>175</v>
      </c>
      <c r="D148" s="55" t="s">
        <v>142</v>
      </c>
      <c r="E148" s="117">
        <v>2008510175</v>
      </c>
      <c r="F148" s="242" t="s">
        <v>628</v>
      </c>
      <c r="G148" s="193">
        <v>42913</v>
      </c>
      <c r="H148" s="160">
        <v>1630902678</v>
      </c>
      <c r="I148" s="74">
        <f>137.71/111.82</f>
        <v>1.2315328206045431</v>
      </c>
      <c r="J148" s="76" t="s">
        <v>184</v>
      </c>
      <c r="K148" s="209">
        <f>+E148/I148</f>
        <v>1630902677.8629003</v>
      </c>
      <c r="L148" s="170" t="s">
        <v>177</v>
      </c>
      <c r="M148" s="54"/>
      <c r="N148" s="1" t="s">
        <v>948</v>
      </c>
    </row>
    <row r="149" spans="1:18" ht="15" x14ac:dyDescent="0.25">
      <c r="A149" s="175" t="s">
        <v>529</v>
      </c>
      <c r="B149" s="350" t="s">
        <v>185</v>
      </c>
      <c r="C149" s="349" t="s">
        <v>175</v>
      </c>
      <c r="D149" s="55" t="s">
        <v>142</v>
      </c>
      <c r="E149" s="117">
        <v>2010843787</v>
      </c>
      <c r="F149" s="242" t="s">
        <v>629</v>
      </c>
      <c r="G149" s="193">
        <v>42942</v>
      </c>
      <c r="H149" s="160">
        <v>1630902678</v>
      </c>
      <c r="I149" s="74">
        <f>137.87/111.82</f>
        <v>1.2329636916472904</v>
      </c>
      <c r="J149" s="76" t="s">
        <v>186</v>
      </c>
      <c r="K149" s="209">
        <f>+E149/I149</f>
        <v>1630902678.3371291</v>
      </c>
      <c r="L149" s="170" t="s">
        <v>177</v>
      </c>
      <c r="M149" s="54"/>
      <c r="N149" s="1" t="s">
        <v>948</v>
      </c>
    </row>
    <row r="150" spans="1:18" ht="15" x14ac:dyDescent="0.25">
      <c r="A150" s="175" t="s">
        <v>529</v>
      </c>
      <c r="B150" s="350" t="s">
        <v>187</v>
      </c>
      <c r="C150" s="349" t="s">
        <v>175</v>
      </c>
      <c r="D150" s="55" t="s">
        <v>142</v>
      </c>
      <c r="E150" s="117">
        <f>2010843787+1750209</f>
        <v>2012593996</v>
      </c>
      <c r="F150" s="242" t="s">
        <v>630</v>
      </c>
      <c r="G150" s="193">
        <v>42984</v>
      </c>
      <c r="H150" s="160">
        <v>1630902678</v>
      </c>
      <c r="I150" s="74">
        <f>137.99/111.82</f>
        <v>1.2340368449293508</v>
      </c>
      <c r="J150" s="76" t="s">
        <v>188</v>
      </c>
      <c r="K150" s="209">
        <f>+E150/I150</f>
        <v>1630902678.6920791</v>
      </c>
      <c r="L150" s="170" t="s">
        <v>177</v>
      </c>
      <c r="M150" s="54"/>
      <c r="N150" s="1" t="s">
        <v>948</v>
      </c>
    </row>
    <row r="151" spans="1:18" ht="15" x14ac:dyDescent="0.25">
      <c r="A151" s="175" t="s">
        <v>529</v>
      </c>
      <c r="B151" s="350" t="s">
        <v>189</v>
      </c>
      <c r="C151" s="349" t="s">
        <v>175</v>
      </c>
      <c r="D151" s="55" t="s">
        <v>142</v>
      </c>
      <c r="E151" s="117">
        <v>2013469099</v>
      </c>
      <c r="F151" s="242" t="s">
        <v>631</v>
      </c>
      <c r="G151" s="193">
        <v>43017</v>
      </c>
      <c r="H151" s="160">
        <v>1630902678</v>
      </c>
      <c r="I151" s="74">
        <f>138.05/111.82</f>
        <v>1.2345734215703812</v>
      </c>
      <c r="J151" s="76" t="s">
        <v>190</v>
      </c>
      <c r="K151" s="209">
        <f>+E151/I151</f>
        <v>1630902677.6543279</v>
      </c>
      <c r="L151" s="170" t="s">
        <v>177</v>
      </c>
      <c r="M151" s="54"/>
      <c r="N151" s="1" t="s">
        <v>948</v>
      </c>
    </row>
    <row r="152" spans="1:18" ht="15" x14ac:dyDescent="0.25">
      <c r="A152" s="175" t="s">
        <v>529</v>
      </c>
      <c r="B152" s="350" t="s">
        <v>191</v>
      </c>
      <c r="C152" s="349" t="s">
        <v>175</v>
      </c>
      <c r="D152" s="55" t="s">
        <v>142</v>
      </c>
      <c r="E152" s="117">
        <v>2013469099</v>
      </c>
      <c r="F152" s="242" t="s">
        <v>632</v>
      </c>
      <c r="G152" s="193">
        <v>43039</v>
      </c>
      <c r="H152" s="160">
        <v>1630902678</v>
      </c>
      <c r="I152" s="74">
        <f>138.05/111.82</f>
        <v>1.2345734215703812</v>
      </c>
      <c r="J152" s="76" t="s">
        <v>190</v>
      </c>
      <c r="K152" s="209">
        <f>+E152/I152</f>
        <v>1630902677.6543279</v>
      </c>
      <c r="L152" s="170" t="s">
        <v>177</v>
      </c>
      <c r="M152" s="54"/>
      <c r="N152" s="1" t="s">
        <v>948</v>
      </c>
    </row>
    <row r="153" spans="1:18" ht="15" x14ac:dyDescent="0.25">
      <c r="A153" s="175" t="s">
        <v>529</v>
      </c>
      <c r="B153" s="350" t="s">
        <v>310</v>
      </c>
      <c r="C153" s="349" t="s">
        <v>175</v>
      </c>
      <c r="D153" s="55" t="s">
        <v>142</v>
      </c>
      <c r="E153" s="117">
        <v>7470065162</v>
      </c>
      <c r="F153" s="242" t="s">
        <v>311</v>
      </c>
      <c r="G153" s="193">
        <v>43354</v>
      </c>
      <c r="H153" s="160"/>
      <c r="I153" s="74">
        <f>142.27/111.82</f>
        <v>1.2723126453228404</v>
      </c>
      <c r="J153" s="76" t="s">
        <v>416</v>
      </c>
      <c r="K153" s="209">
        <f>+E153/I153</f>
        <v>5871249640.9280939</v>
      </c>
      <c r="L153" s="170" t="s">
        <v>177</v>
      </c>
      <c r="M153" s="54" t="s">
        <v>959</v>
      </c>
    </row>
    <row r="154" spans="1:18" ht="15" x14ac:dyDescent="0.25">
      <c r="A154" s="175" t="s">
        <v>529</v>
      </c>
      <c r="B154" s="350" t="s">
        <v>417</v>
      </c>
      <c r="C154" s="349" t="s">
        <v>175</v>
      </c>
      <c r="D154" s="55" t="s">
        <v>142</v>
      </c>
      <c r="E154" s="117">
        <v>9700000000</v>
      </c>
      <c r="F154" s="242" t="s">
        <v>402</v>
      </c>
      <c r="G154" s="193">
        <v>43612</v>
      </c>
      <c r="H154" s="160"/>
      <c r="I154" s="74">
        <f>102.12/78.05</f>
        <v>1.3083920563741192</v>
      </c>
      <c r="J154" s="76" t="s">
        <v>400</v>
      </c>
      <c r="K154" s="209">
        <f>+E154/I154</f>
        <v>7413679984.3321581</v>
      </c>
      <c r="L154" s="170" t="s">
        <v>633</v>
      </c>
      <c r="M154" s="54" t="s">
        <v>958</v>
      </c>
    </row>
    <row r="155" spans="1:18" ht="15" x14ac:dyDescent="0.25">
      <c r="A155" s="175" t="s">
        <v>529</v>
      </c>
      <c r="B155" s="143" t="s">
        <v>786</v>
      </c>
      <c r="C155" s="349" t="s">
        <v>175</v>
      </c>
      <c r="D155" s="55" t="s">
        <v>142</v>
      </c>
      <c r="E155" s="117">
        <v>3700813045</v>
      </c>
      <c r="F155" s="242" t="s">
        <v>634</v>
      </c>
      <c r="G155" s="193">
        <v>43879</v>
      </c>
      <c r="H155" s="160"/>
      <c r="I155" s="74">
        <f>104.24/78.05</f>
        <v>1.3355541319666879</v>
      </c>
      <c r="J155" s="76" t="s">
        <v>635</v>
      </c>
      <c r="K155" s="209">
        <f>+E155/I155</f>
        <v>2770994418.2871261</v>
      </c>
      <c r="L155" s="170" t="s">
        <v>636</v>
      </c>
      <c r="M155" s="54" t="s">
        <v>957</v>
      </c>
    </row>
    <row r="156" spans="1:18" ht="15" x14ac:dyDescent="0.25">
      <c r="A156" s="175" t="s">
        <v>529</v>
      </c>
      <c r="B156" s="143" t="s">
        <v>786</v>
      </c>
      <c r="C156" s="349" t="s">
        <v>175</v>
      </c>
      <c r="D156" s="55" t="s">
        <v>142</v>
      </c>
      <c r="E156" s="117">
        <v>872133354</v>
      </c>
      <c r="F156" s="242" t="s">
        <v>634</v>
      </c>
      <c r="G156" s="193">
        <v>43916</v>
      </c>
      <c r="H156" s="160"/>
      <c r="I156" s="74">
        <f>104.94/78.05</f>
        <v>1.3445227418321588</v>
      </c>
      <c r="J156" s="76" t="s">
        <v>637</v>
      </c>
      <c r="K156" s="209">
        <f>+E156/I156</f>
        <v>648656453.97084045</v>
      </c>
      <c r="L156" s="170" t="s">
        <v>636</v>
      </c>
      <c r="M156" s="54" t="s">
        <v>902</v>
      </c>
    </row>
    <row r="157" spans="1:18" ht="15" x14ac:dyDescent="0.25">
      <c r="A157" s="175" t="s">
        <v>529</v>
      </c>
      <c r="B157" s="143" t="s">
        <v>786</v>
      </c>
      <c r="C157" s="349" t="s">
        <v>175</v>
      </c>
      <c r="D157" s="55" t="s">
        <v>142</v>
      </c>
      <c r="E157" s="117">
        <v>1934253887</v>
      </c>
      <c r="F157" s="242" t="s">
        <v>634</v>
      </c>
      <c r="G157" s="193">
        <v>43936</v>
      </c>
      <c r="H157" s="160"/>
      <c r="I157" s="74">
        <f>105.53/78.05</f>
        <v>1.35208199871877</v>
      </c>
      <c r="J157" s="76" t="s">
        <v>638</v>
      </c>
      <c r="K157" s="209">
        <f>+E157/I157</f>
        <v>1430574394.7725766</v>
      </c>
      <c r="L157" s="170" t="s">
        <v>636</v>
      </c>
      <c r="M157" s="54" t="s">
        <v>956</v>
      </c>
    </row>
    <row r="158" spans="1:18" s="26" customFormat="1" ht="15" x14ac:dyDescent="0.2">
      <c r="A158" s="227" t="s">
        <v>529</v>
      </c>
      <c r="B158" s="350" t="s">
        <v>786</v>
      </c>
      <c r="C158" s="349" t="s">
        <v>175</v>
      </c>
      <c r="D158" s="55" t="s">
        <v>142</v>
      </c>
      <c r="E158" s="137">
        <v>993588244.62</v>
      </c>
      <c r="F158" s="240" t="s">
        <v>634</v>
      </c>
      <c r="G158" s="195">
        <v>43972</v>
      </c>
      <c r="H158" s="142"/>
      <c r="I158" s="116">
        <f>[25]IPC!$S$13/78.05</f>
        <v>1.3542600896860988</v>
      </c>
      <c r="J158" s="226" t="s">
        <v>639</v>
      </c>
      <c r="K158" s="50">
        <f>+E158/I158</f>
        <v>733676087.9147681</v>
      </c>
      <c r="L158" s="170" t="s">
        <v>636</v>
      </c>
      <c r="M158" s="225" t="s">
        <v>955</v>
      </c>
      <c r="N158" s="1"/>
      <c r="O158" s="224"/>
      <c r="P158" s="224"/>
      <c r="Q158" s="224"/>
      <c r="R158" s="224"/>
    </row>
    <row r="159" spans="1:18" s="26" customFormat="1" ht="25.5" x14ac:dyDescent="0.25">
      <c r="A159" s="227" t="s">
        <v>529</v>
      </c>
      <c r="B159" s="350" t="s">
        <v>786</v>
      </c>
      <c r="C159" s="349" t="s">
        <v>175</v>
      </c>
      <c r="D159" s="55" t="s">
        <v>142</v>
      </c>
      <c r="E159" s="137">
        <v>738635363.88</v>
      </c>
      <c r="F159" s="240" t="s">
        <v>634</v>
      </c>
      <c r="G159" s="195">
        <v>43978</v>
      </c>
      <c r="H159" s="142"/>
      <c r="I159" s="116">
        <f>[25]IPC!$S$13/78.05</f>
        <v>1.3542600896860988</v>
      </c>
      <c r="J159" s="226" t="s">
        <v>639</v>
      </c>
      <c r="K159" s="50">
        <f>+E159/I159</f>
        <v>545416179.28887415</v>
      </c>
      <c r="L159" s="170" t="s">
        <v>636</v>
      </c>
      <c r="M159" s="225" t="s">
        <v>838</v>
      </c>
      <c r="N159" s="224" t="s">
        <v>954</v>
      </c>
      <c r="O159" s="224"/>
      <c r="P159" s="224"/>
      <c r="Q159" s="224"/>
      <c r="R159" s="224"/>
    </row>
    <row r="160" spans="1:18" s="26" customFormat="1" ht="25.5" x14ac:dyDescent="0.25">
      <c r="A160" s="227" t="s">
        <v>529</v>
      </c>
      <c r="B160" s="350" t="s">
        <v>786</v>
      </c>
      <c r="C160" s="349" t="s">
        <v>175</v>
      </c>
      <c r="D160" s="55" t="s">
        <v>142</v>
      </c>
      <c r="E160" s="241">
        <v>17584629</v>
      </c>
      <c r="F160" s="240" t="s">
        <v>634</v>
      </c>
      <c r="G160" s="195">
        <v>43993</v>
      </c>
      <c r="H160" s="142"/>
      <c r="I160" s="116">
        <f>[25]IPC!$S$14/78.05</f>
        <v>1.3499039077514414</v>
      </c>
      <c r="J160" s="226" t="s">
        <v>640</v>
      </c>
      <c r="K160" s="50">
        <f>+E160/I160</f>
        <v>13026578.33570615</v>
      </c>
      <c r="L160" s="170" t="s">
        <v>636</v>
      </c>
      <c r="M160" s="225" t="s">
        <v>837</v>
      </c>
      <c r="O160" s="224"/>
      <c r="P160" s="224"/>
      <c r="Q160" s="224"/>
      <c r="R160" s="224"/>
    </row>
    <row r="161" spans="1:18" s="26" customFormat="1" ht="15" x14ac:dyDescent="0.25">
      <c r="A161" s="227" t="s">
        <v>529</v>
      </c>
      <c r="B161" s="350" t="s">
        <v>786</v>
      </c>
      <c r="C161" s="349" t="s">
        <v>175</v>
      </c>
      <c r="D161" s="55" t="s">
        <v>142</v>
      </c>
      <c r="E161" s="241">
        <v>750489233.00999999</v>
      </c>
      <c r="F161" s="240" t="s">
        <v>634</v>
      </c>
      <c r="G161" s="195">
        <v>44018</v>
      </c>
      <c r="H161" s="142"/>
      <c r="I161" s="116">
        <f>[25]IPC!$S$15/78.05</f>
        <v>1.3449071108263935</v>
      </c>
      <c r="J161" s="226" t="s">
        <v>641</v>
      </c>
      <c r="K161" s="50">
        <f>+E161/I161</f>
        <v>558023098.37506425</v>
      </c>
      <c r="L161" s="170" t="s">
        <v>636</v>
      </c>
      <c r="M161" s="225" t="s">
        <v>836</v>
      </c>
      <c r="O161" s="224"/>
      <c r="P161" s="224"/>
      <c r="Q161" s="224"/>
      <c r="R161" s="224"/>
    </row>
    <row r="162" spans="1:18" s="26" customFormat="1" ht="15" x14ac:dyDescent="0.25">
      <c r="A162" s="227" t="s">
        <v>529</v>
      </c>
      <c r="B162" s="350" t="s">
        <v>786</v>
      </c>
      <c r="C162" s="349" t="s">
        <v>175</v>
      </c>
      <c r="D162" s="55" t="s">
        <v>142</v>
      </c>
      <c r="E162" s="241">
        <v>181387196.86000001</v>
      </c>
      <c r="F162" s="240" t="s">
        <v>634</v>
      </c>
      <c r="G162" s="195">
        <v>44061</v>
      </c>
      <c r="H162" s="142"/>
      <c r="I162" s="116">
        <f>[25]IPC!$S$16/78.05</f>
        <v>1.3449071108263935</v>
      </c>
      <c r="J162" s="226" t="s">
        <v>835</v>
      </c>
      <c r="K162" s="50">
        <f>+E162/I162</f>
        <v>134869683.86132228</v>
      </c>
      <c r="L162" s="170" t="s">
        <v>636</v>
      </c>
      <c r="M162" s="225" t="s">
        <v>834</v>
      </c>
      <c r="O162" s="224"/>
      <c r="P162" s="224"/>
      <c r="Q162" s="224"/>
      <c r="R162" s="224"/>
    </row>
    <row r="163" spans="1:18" s="26" customFormat="1" ht="15" x14ac:dyDescent="0.25">
      <c r="A163" s="227" t="s">
        <v>529</v>
      </c>
      <c r="B163" s="350" t="s">
        <v>786</v>
      </c>
      <c r="C163" s="349" t="s">
        <v>175</v>
      </c>
      <c r="D163" s="55" t="s">
        <v>142</v>
      </c>
      <c r="E163" s="241">
        <v>534754668.94</v>
      </c>
      <c r="F163" s="240" t="s">
        <v>634</v>
      </c>
      <c r="G163" s="195">
        <v>44089</v>
      </c>
      <c r="H163" s="142"/>
      <c r="I163" s="116">
        <f>[25]IPC!$S$17/78.05</f>
        <v>1.3447789878283152</v>
      </c>
      <c r="J163" s="226" t="s">
        <v>833</v>
      </c>
      <c r="K163" s="50">
        <f>+E163/I163</f>
        <v>397652457.22910631</v>
      </c>
      <c r="L163" s="170" t="s">
        <v>636</v>
      </c>
      <c r="M163" s="225" t="s">
        <v>832</v>
      </c>
      <c r="O163" s="224"/>
      <c r="P163" s="224"/>
      <c r="Q163" s="224"/>
      <c r="R163" s="224"/>
    </row>
    <row r="164" spans="1:18" s="26" customFormat="1" ht="15" x14ac:dyDescent="0.25">
      <c r="A164" s="227"/>
      <c r="B164" s="350" t="s">
        <v>786</v>
      </c>
      <c r="C164" s="349" t="s">
        <v>175</v>
      </c>
      <c r="D164" s="55" t="s">
        <v>142</v>
      </c>
      <c r="E164" s="241">
        <v>165626011.69</v>
      </c>
      <c r="F164" s="240" t="s">
        <v>634</v>
      </c>
      <c r="G164" s="195">
        <v>44132</v>
      </c>
      <c r="H164" s="142"/>
      <c r="I164" s="116">
        <f>[25]IPC!$S$18/78.05</f>
        <v>1.3490070467648945</v>
      </c>
      <c r="J164" s="226" t="s">
        <v>831</v>
      </c>
      <c r="K164" s="50">
        <f>+E164/I164</f>
        <v>122776239.07687813</v>
      </c>
      <c r="L164" s="170" t="s">
        <v>636</v>
      </c>
      <c r="M164" s="225" t="s">
        <v>830</v>
      </c>
      <c r="O164" s="224"/>
      <c r="P164" s="224"/>
      <c r="Q164" s="224"/>
      <c r="R164" s="224"/>
    </row>
    <row r="165" spans="1:18" s="26" customFormat="1" ht="15" x14ac:dyDescent="0.25">
      <c r="A165" s="227"/>
      <c r="B165" s="350" t="s">
        <v>786</v>
      </c>
      <c r="C165" s="349" t="s">
        <v>175</v>
      </c>
      <c r="D165" s="55" t="s">
        <v>142</v>
      </c>
      <c r="E165" s="241">
        <v>1548488</v>
      </c>
      <c r="F165" s="240" t="s">
        <v>634</v>
      </c>
      <c r="G165" s="195">
        <v>44162</v>
      </c>
      <c r="H165" s="142"/>
      <c r="I165" s="116">
        <f>[25]IPC!$S$19/78.05</f>
        <v>1.3482383087764254</v>
      </c>
      <c r="J165" s="226" t="s">
        <v>1016</v>
      </c>
      <c r="K165" s="50">
        <f>+E165/I165</f>
        <v>1148526.9257816211</v>
      </c>
      <c r="L165" s="170" t="s">
        <v>636</v>
      </c>
      <c r="M165" s="225" t="s">
        <v>1015</v>
      </c>
      <c r="O165" s="224"/>
      <c r="P165" s="224"/>
      <c r="Q165" s="224"/>
      <c r="R165" s="224"/>
    </row>
    <row r="166" spans="1:18" ht="17.25" customHeight="1" x14ac:dyDescent="0.25">
      <c r="A166" s="175" t="s">
        <v>529</v>
      </c>
      <c r="B166" s="143" t="s">
        <v>786</v>
      </c>
      <c r="C166" s="349" t="s">
        <v>175</v>
      </c>
      <c r="D166" s="58" t="s">
        <v>142</v>
      </c>
      <c r="E166" s="145">
        <v>3518806545</v>
      </c>
      <c r="F166" s="146"/>
      <c r="G166" s="193">
        <v>43916</v>
      </c>
      <c r="H166" s="1112"/>
      <c r="I166" s="1111">
        <f>104.94/78.05</f>
        <v>1.3445227418321588</v>
      </c>
      <c r="J166" s="1110" t="s">
        <v>725</v>
      </c>
      <c r="K166" s="1109">
        <f>+E166/I166</f>
        <v>2617141707.9974275</v>
      </c>
      <c r="L166" s="191" t="s">
        <v>1042</v>
      </c>
      <c r="M166" s="54" t="s">
        <v>902</v>
      </c>
      <c r="N166" s="1" t="s">
        <v>1014</v>
      </c>
      <c r="O166" s="178"/>
      <c r="P166" s="178"/>
      <c r="Q166" s="178"/>
    </row>
    <row r="167" spans="1:18" ht="12" customHeight="1" x14ac:dyDescent="0.2">
      <c r="A167" s="175"/>
      <c r="B167" s="350" t="s">
        <v>786</v>
      </c>
      <c r="C167" s="349" t="s">
        <v>175</v>
      </c>
      <c r="D167" s="55" t="s">
        <v>142</v>
      </c>
      <c r="E167" s="241">
        <v>917112865.76999998</v>
      </c>
      <c r="F167" s="240" t="s">
        <v>634</v>
      </c>
      <c r="G167" s="195">
        <v>44214</v>
      </c>
      <c r="H167" s="1108"/>
      <c r="I167" s="1107">
        <f>[25]IPC!S21/78.05</f>
        <v>1.3514413837283794</v>
      </c>
      <c r="J167" s="1106" t="s">
        <v>1397</v>
      </c>
      <c r="K167" s="171">
        <f>+E167/I167</f>
        <v>678618308.4314419</v>
      </c>
      <c r="L167" s="170" t="s">
        <v>636</v>
      </c>
      <c r="M167" s="225" t="s">
        <v>1396</v>
      </c>
      <c r="O167" s="178"/>
      <c r="P167" s="178"/>
      <c r="Q167" s="178"/>
    </row>
    <row r="168" spans="1:18" ht="12" customHeight="1" x14ac:dyDescent="0.2">
      <c r="A168" s="175"/>
      <c r="B168" s="350" t="s">
        <v>786</v>
      </c>
      <c r="C168" s="349" t="s">
        <v>175</v>
      </c>
      <c r="D168" s="55" t="s">
        <v>142</v>
      </c>
      <c r="E168" s="241">
        <v>349466802.72000003</v>
      </c>
      <c r="F168" s="240" t="s">
        <v>634</v>
      </c>
      <c r="G168" s="195">
        <v>44232</v>
      </c>
      <c r="H168" s="1108"/>
      <c r="I168" s="1107">
        <f>[25]IPC!$T$10/78.05</f>
        <v>1.3569506726457399</v>
      </c>
      <c r="J168" s="1106" t="s">
        <v>1394</v>
      </c>
      <c r="K168" s="171">
        <f>+E168/I168</f>
        <v>257538324.54249838</v>
      </c>
      <c r="L168" s="170" t="s">
        <v>636</v>
      </c>
      <c r="M168" s="225" t="s">
        <v>1395</v>
      </c>
      <c r="O168" s="178"/>
      <c r="P168" s="178"/>
      <c r="Q168" s="178"/>
    </row>
    <row r="169" spans="1:18" s="26" customFormat="1" ht="15" x14ac:dyDescent="0.25">
      <c r="A169" s="227"/>
      <c r="B169" s="350" t="s">
        <v>786</v>
      </c>
      <c r="C169" s="349" t="s">
        <v>175</v>
      </c>
      <c r="D169" s="55" t="s">
        <v>142</v>
      </c>
      <c r="E169" s="241">
        <v>338367330.27999997</v>
      </c>
      <c r="F169" s="240" t="s">
        <v>634</v>
      </c>
      <c r="G169" s="195">
        <v>44232</v>
      </c>
      <c r="H169" s="142"/>
      <c r="I169" s="116">
        <f>[25]IPC!T10/78.05</f>
        <v>1.3569506726457399</v>
      </c>
      <c r="J169" s="226" t="s">
        <v>1394</v>
      </c>
      <c r="K169" s="50">
        <f>+E169/I169</f>
        <v>249358607.57580963</v>
      </c>
      <c r="L169" s="170" t="s">
        <v>636</v>
      </c>
      <c r="M169" s="225" t="s">
        <v>1393</v>
      </c>
      <c r="O169" s="224"/>
      <c r="P169" s="224"/>
      <c r="Q169" s="224"/>
      <c r="R169" s="224"/>
    </row>
    <row r="170" spans="1:18" s="177" customFormat="1" ht="30" x14ac:dyDescent="0.25">
      <c r="A170" s="177" t="s">
        <v>474</v>
      </c>
      <c r="B170" s="351" t="s">
        <v>192</v>
      </c>
      <c r="C170" s="351"/>
      <c r="D170" s="351"/>
      <c r="E170" s="351"/>
      <c r="F170" s="351"/>
      <c r="G170" s="182"/>
      <c r="H170" s="351"/>
      <c r="I170" s="351"/>
      <c r="J170" s="351"/>
      <c r="K170" s="351"/>
      <c r="L170" s="351"/>
      <c r="M170" s="179"/>
      <c r="O170" s="178"/>
      <c r="P170" s="178"/>
      <c r="Q170" s="178"/>
      <c r="R170" s="178"/>
    </row>
    <row r="171" spans="1:18" s="177" customFormat="1" ht="15" x14ac:dyDescent="0.25">
      <c r="A171" s="181" t="s">
        <v>529</v>
      </c>
      <c r="B171" s="138" t="s">
        <v>129</v>
      </c>
      <c r="C171" s="139" t="s">
        <v>130</v>
      </c>
      <c r="D171" s="139" t="s">
        <v>131</v>
      </c>
      <c r="E171" s="843" t="s">
        <v>132</v>
      </c>
      <c r="F171" s="844"/>
      <c r="G171" s="843" t="s">
        <v>133</v>
      </c>
      <c r="H171" s="845"/>
      <c r="I171" s="845"/>
      <c r="J171" s="845"/>
      <c r="K171" s="844"/>
      <c r="L171" s="140" t="s">
        <v>96</v>
      </c>
      <c r="M171" s="140" t="s">
        <v>785</v>
      </c>
      <c r="O171" s="178"/>
      <c r="P171" s="178"/>
      <c r="Q171" s="178"/>
      <c r="R171" s="178"/>
    </row>
    <row r="172" spans="1:18" s="177" customFormat="1" ht="45" x14ac:dyDescent="0.25">
      <c r="A172" s="181" t="s">
        <v>529</v>
      </c>
      <c r="B172" s="138"/>
      <c r="C172" s="139"/>
      <c r="D172" s="139"/>
      <c r="E172" s="141" t="s">
        <v>134</v>
      </c>
      <c r="F172" s="141" t="s">
        <v>135</v>
      </c>
      <c r="G172" s="180" t="s">
        <v>609</v>
      </c>
      <c r="H172" s="141" t="s">
        <v>136</v>
      </c>
      <c r="I172" s="141" t="s">
        <v>137</v>
      </c>
      <c r="J172" s="141" t="s">
        <v>138</v>
      </c>
      <c r="K172" s="141" t="s">
        <v>139</v>
      </c>
      <c r="L172" s="140"/>
      <c r="M172" s="179"/>
      <c r="O172" s="178"/>
      <c r="P172" s="178"/>
      <c r="Q172" s="178"/>
      <c r="R172" s="178"/>
    </row>
    <row r="173" spans="1:18" ht="15" x14ac:dyDescent="0.25">
      <c r="A173" s="175" t="s">
        <v>529</v>
      </c>
      <c r="B173" s="350" t="s">
        <v>140</v>
      </c>
      <c r="C173" s="154" t="s">
        <v>642</v>
      </c>
      <c r="D173" s="55" t="s">
        <v>142</v>
      </c>
      <c r="E173" s="209">
        <v>4270238021</v>
      </c>
      <c r="F173" s="146" t="s">
        <v>143</v>
      </c>
      <c r="G173" s="203">
        <v>42645</v>
      </c>
      <c r="H173" s="161">
        <v>3885265434</v>
      </c>
      <c r="I173" s="39">
        <f>123.78/111.82</f>
        <v>1.1069576104453587</v>
      </c>
      <c r="J173" s="75" t="s">
        <v>151</v>
      </c>
      <c r="K173" s="209">
        <f>+E173/I173</f>
        <v>3857634638.1339469</v>
      </c>
      <c r="L173" s="170" t="s">
        <v>177</v>
      </c>
      <c r="M173" s="214"/>
      <c r="N173" s="1" t="s">
        <v>948</v>
      </c>
    </row>
    <row r="174" spans="1:18" ht="15" x14ac:dyDescent="0.25">
      <c r="A174" s="175" t="s">
        <v>529</v>
      </c>
      <c r="B174" s="350" t="s">
        <v>140</v>
      </c>
      <c r="C174" s="154" t="s">
        <v>642</v>
      </c>
      <c r="D174" s="55" t="s">
        <v>142</v>
      </c>
      <c r="E174" s="209">
        <v>31161593</v>
      </c>
      <c r="F174" s="146" t="s">
        <v>143</v>
      </c>
      <c r="G174" s="203">
        <v>42395</v>
      </c>
      <c r="H174" s="161"/>
      <c r="I174" s="74">
        <f>126.15/111.82</f>
        <v>1.1281523877660526</v>
      </c>
      <c r="J174" s="76" t="s">
        <v>154</v>
      </c>
      <c r="K174" s="209">
        <f>+E174/I174</f>
        <v>27621794.128101464</v>
      </c>
      <c r="L174" s="170" t="s">
        <v>177</v>
      </c>
      <c r="M174" s="214"/>
      <c r="N174" s="1" t="s">
        <v>948</v>
      </c>
    </row>
    <row r="175" spans="1:18" ht="15" x14ac:dyDescent="0.25">
      <c r="A175" s="175" t="s">
        <v>529</v>
      </c>
      <c r="B175" s="350" t="s">
        <v>144</v>
      </c>
      <c r="C175" s="154" t="s">
        <v>642</v>
      </c>
      <c r="D175" s="55" t="s">
        <v>142</v>
      </c>
      <c r="E175" s="209">
        <v>3890427652</v>
      </c>
      <c r="F175" s="146" t="s">
        <v>193</v>
      </c>
      <c r="G175" s="203">
        <v>42474</v>
      </c>
      <c r="H175" s="161">
        <v>3330227513</v>
      </c>
      <c r="I175" s="74">
        <f>130.63/111.82</f>
        <v>1.1682167769629763</v>
      </c>
      <c r="J175" s="76" t="s">
        <v>157</v>
      </c>
      <c r="K175" s="209">
        <f>+E175/I175</f>
        <v>3330227513.1795144</v>
      </c>
      <c r="L175" s="170" t="s">
        <v>177</v>
      </c>
      <c r="M175" s="214"/>
      <c r="N175" s="1" t="s">
        <v>948</v>
      </c>
    </row>
    <row r="176" spans="1:18" ht="15" x14ac:dyDescent="0.25">
      <c r="A176" s="175" t="s">
        <v>529</v>
      </c>
      <c r="B176" s="350" t="s">
        <v>145</v>
      </c>
      <c r="C176" s="154" t="s">
        <v>642</v>
      </c>
      <c r="D176" s="55" t="s">
        <v>142</v>
      </c>
      <c r="E176" s="209">
        <v>3954459034</v>
      </c>
      <c r="F176" s="146" t="s">
        <v>194</v>
      </c>
      <c r="G176" s="239">
        <v>42650</v>
      </c>
      <c r="H176" s="161">
        <v>3330227513</v>
      </c>
      <c r="I176" s="74">
        <f>132.78/111.82</f>
        <v>1.1874441065998929</v>
      </c>
      <c r="J176" s="76" t="s">
        <v>163</v>
      </c>
      <c r="K176" s="209">
        <f>+E176/I176</f>
        <v>3330227513.0432291</v>
      </c>
      <c r="L176" s="170" t="s">
        <v>177</v>
      </c>
      <c r="M176" s="214"/>
      <c r="N176" s="1" t="s">
        <v>948</v>
      </c>
    </row>
    <row r="177" spans="1:18" ht="15" x14ac:dyDescent="0.25">
      <c r="A177" s="175" t="s">
        <v>529</v>
      </c>
      <c r="B177" s="350" t="s">
        <v>146</v>
      </c>
      <c r="C177" s="154" t="s">
        <v>642</v>
      </c>
      <c r="D177" s="55" t="s">
        <v>142</v>
      </c>
      <c r="E177" s="238">
        <v>4092052050</v>
      </c>
      <c r="F177" s="146" t="s">
        <v>195</v>
      </c>
      <c r="G177" s="203">
        <v>42885</v>
      </c>
      <c r="H177" s="161">
        <v>3330227513</v>
      </c>
      <c r="I177" s="74">
        <f>137.4/111.82</f>
        <v>1.2287605079592203</v>
      </c>
      <c r="J177" s="76" t="s">
        <v>196</v>
      </c>
      <c r="K177" s="209">
        <f>+E177/I177</f>
        <v>3330227512.5982528</v>
      </c>
      <c r="L177" s="170" t="s">
        <v>177</v>
      </c>
      <c r="M177" s="214"/>
      <c r="N177" s="1" t="s">
        <v>948</v>
      </c>
    </row>
    <row r="178" spans="1:18" ht="30" x14ac:dyDescent="0.25">
      <c r="A178" s="175" t="s">
        <v>529</v>
      </c>
      <c r="B178" s="350" t="s">
        <v>828</v>
      </c>
      <c r="C178" s="154" t="s">
        <v>829</v>
      </c>
      <c r="D178" s="55" t="s">
        <v>142</v>
      </c>
      <c r="E178" s="238">
        <v>32581947</v>
      </c>
      <c r="F178" s="146"/>
      <c r="G178" s="203">
        <v>42923</v>
      </c>
      <c r="H178" s="161"/>
      <c r="I178" s="74">
        <f>137.87/111.82</f>
        <v>1.2329636916472904</v>
      </c>
      <c r="J178" s="76" t="s">
        <v>186</v>
      </c>
      <c r="K178" s="209">
        <f>+E178/I178</f>
        <v>26425714.902009137</v>
      </c>
      <c r="L178" s="170" t="s">
        <v>828</v>
      </c>
      <c r="M178" s="214"/>
      <c r="N178" s="1" t="s">
        <v>948</v>
      </c>
    </row>
    <row r="179" spans="1:18" ht="15" x14ac:dyDescent="0.25">
      <c r="A179" s="175" t="s">
        <v>529</v>
      </c>
      <c r="B179" s="350" t="s">
        <v>147</v>
      </c>
      <c r="C179" s="154" t="s">
        <v>642</v>
      </c>
      <c r="D179" s="55" t="s">
        <v>142</v>
      </c>
      <c r="E179" s="117">
        <v>4111410375</v>
      </c>
      <c r="F179" s="146" t="s">
        <v>197</v>
      </c>
      <c r="G179" s="203">
        <v>43017</v>
      </c>
      <c r="H179" s="161">
        <v>3330227513</v>
      </c>
      <c r="I179" s="74">
        <f>138.05/111.82</f>
        <v>1.2345734215703812</v>
      </c>
      <c r="J179" s="76" t="s">
        <v>190</v>
      </c>
      <c r="K179" s="209">
        <f>+E179/I179</f>
        <v>3330227512.7308941</v>
      </c>
      <c r="L179" s="170" t="s">
        <v>177</v>
      </c>
      <c r="M179" s="214"/>
      <c r="N179" s="1" t="s">
        <v>948</v>
      </c>
    </row>
    <row r="180" spans="1:18" ht="15" x14ac:dyDescent="0.25">
      <c r="A180" s="175" t="s">
        <v>529</v>
      </c>
      <c r="B180" s="350" t="s">
        <v>148</v>
      </c>
      <c r="C180" s="154" t="s">
        <v>642</v>
      </c>
      <c r="D180" s="55" t="s">
        <v>142</v>
      </c>
      <c r="E180" s="117">
        <v>4200756490</v>
      </c>
      <c r="F180" s="146" t="s">
        <v>198</v>
      </c>
      <c r="G180" s="203">
        <v>43209</v>
      </c>
      <c r="H180" s="161">
        <v>3330227513</v>
      </c>
      <c r="I180" s="74">
        <f>141.05/111.82</f>
        <v>1.2614022536218925</v>
      </c>
      <c r="J180" s="76" t="s">
        <v>199</v>
      </c>
      <c r="K180" s="234">
        <f>E180/I180</f>
        <v>3330227513.0223322</v>
      </c>
      <c r="L180" s="170" t="s">
        <v>177</v>
      </c>
      <c r="M180" s="214" t="s">
        <v>939</v>
      </c>
    </row>
    <row r="181" spans="1:18" ht="15" x14ac:dyDescent="0.25">
      <c r="A181" s="175" t="s">
        <v>529</v>
      </c>
      <c r="B181" s="350" t="s">
        <v>149</v>
      </c>
      <c r="C181" s="154" t="s">
        <v>642</v>
      </c>
      <c r="D181" s="55" t="s">
        <v>142</v>
      </c>
      <c r="E181" s="117">
        <v>4243940445</v>
      </c>
      <c r="F181" s="146" t="s">
        <v>200</v>
      </c>
      <c r="G181" s="203">
        <v>43384</v>
      </c>
      <c r="H181" s="161">
        <v>3330227513</v>
      </c>
      <c r="I181" s="74">
        <f>142.5/111.82</f>
        <v>1.2743695224467895</v>
      </c>
      <c r="J181" s="76" t="s">
        <v>315</v>
      </c>
      <c r="K181" s="234">
        <f>E181/I181</f>
        <v>3330227512.7010527</v>
      </c>
      <c r="L181" s="170" t="s">
        <v>177</v>
      </c>
      <c r="M181" s="214" t="s">
        <v>912</v>
      </c>
    </row>
    <row r="182" spans="1:18" ht="15" x14ac:dyDescent="0.25">
      <c r="A182" s="175" t="s">
        <v>529</v>
      </c>
      <c r="B182" s="350" t="s">
        <v>150</v>
      </c>
      <c r="C182" s="154" t="s">
        <v>642</v>
      </c>
      <c r="D182" s="55" t="s">
        <v>142</v>
      </c>
      <c r="E182" s="117">
        <v>4335995951</v>
      </c>
      <c r="F182" s="196" t="s">
        <v>201</v>
      </c>
      <c r="G182" s="203">
        <v>43580</v>
      </c>
      <c r="H182" s="161">
        <v>3330227513</v>
      </c>
      <c r="I182" s="74">
        <f>101.62/78.05</f>
        <v>1.3019859064702115</v>
      </c>
      <c r="J182" s="76" t="s">
        <v>346</v>
      </c>
      <c r="K182" s="234">
        <f>E182/I182</f>
        <v>3330294075.7286949</v>
      </c>
      <c r="L182" s="170" t="s">
        <v>643</v>
      </c>
      <c r="M182" s="214" t="s">
        <v>953</v>
      </c>
    </row>
    <row r="183" spans="1:18" ht="15" x14ac:dyDescent="0.25">
      <c r="A183" s="175" t="s">
        <v>529</v>
      </c>
      <c r="B183" s="350" t="s">
        <v>178</v>
      </c>
      <c r="C183" s="154" t="s">
        <v>642</v>
      </c>
      <c r="D183" s="55" t="s">
        <v>142</v>
      </c>
      <c r="E183" s="117">
        <v>3687610549</v>
      </c>
      <c r="F183" s="196" t="s">
        <v>202</v>
      </c>
      <c r="G183" s="233">
        <v>43748</v>
      </c>
      <c r="H183" s="172">
        <v>2787313610</v>
      </c>
      <c r="I183" s="74">
        <f>103.26/78.05</f>
        <v>1.322998078155029</v>
      </c>
      <c r="J183" s="76" t="s">
        <v>469</v>
      </c>
      <c r="K183" s="234">
        <f>E183/I183</f>
        <v>2787313609.8145456</v>
      </c>
      <c r="L183" s="170" t="s">
        <v>177</v>
      </c>
      <c r="M183" s="214" t="s">
        <v>943</v>
      </c>
    </row>
    <row r="184" spans="1:18" ht="15" x14ac:dyDescent="0.25">
      <c r="A184" s="175" t="s">
        <v>529</v>
      </c>
      <c r="B184" s="350" t="s">
        <v>179</v>
      </c>
      <c r="C184" s="154" t="s">
        <v>642</v>
      </c>
      <c r="D184" s="55" t="s">
        <v>142</v>
      </c>
      <c r="E184" s="117">
        <v>3768676557</v>
      </c>
      <c r="F184" s="196" t="s">
        <v>203</v>
      </c>
      <c r="G184" s="233">
        <v>43935</v>
      </c>
      <c r="H184" s="172">
        <v>2787313610</v>
      </c>
      <c r="I184" s="74">
        <f>105.53/78.05</f>
        <v>1.35208199871877</v>
      </c>
      <c r="J184" s="76" t="s">
        <v>644</v>
      </c>
      <c r="K184" s="234">
        <f>E184/I184</f>
        <v>2787313610.0999718</v>
      </c>
      <c r="L184" s="170" t="s">
        <v>177</v>
      </c>
      <c r="M184" s="214" t="s">
        <v>928</v>
      </c>
    </row>
    <row r="185" spans="1:18" ht="15" x14ac:dyDescent="0.2">
      <c r="A185" s="175" t="s">
        <v>529</v>
      </c>
      <c r="B185" s="837" t="s">
        <v>180</v>
      </c>
      <c r="C185" s="154" t="s">
        <v>642</v>
      </c>
      <c r="D185" s="55" t="s">
        <v>142</v>
      </c>
      <c r="E185" s="237">
        <v>2486181857.1399999</v>
      </c>
      <c r="F185" s="196" t="s">
        <v>204</v>
      </c>
      <c r="G185" s="233">
        <v>44126</v>
      </c>
      <c r="H185" s="841">
        <v>1848766139</v>
      </c>
      <c r="I185" s="74">
        <f>[25]IPC!$S$18/78.05</f>
        <v>1.3490070467648945</v>
      </c>
      <c r="J185" s="76" t="s">
        <v>827</v>
      </c>
      <c r="K185" s="234">
        <f>E185/I185</f>
        <v>1842971734.7305248</v>
      </c>
      <c r="L185" s="236" t="str">
        <f>IF(K185&lt;H185,"Incumplió","Cumplió")</f>
        <v>Incumplió</v>
      </c>
      <c r="M185" s="54" t="s">
        <v>826</v>
      </c>
      <c r="N185" s="235"/>
    </row>
    <row r="186" spans="1:18" ht="15" x14ac:dyDescent="0.2">
      <c r="A186" s="175"/>
      <c r="B186" s="838"/>
      <c r="C186" s="154" t="s">
        <v>642</v>
      </c>
      <c r="D186" s="55" t="s">
        <v>142</v>
      </c>
      <c r="E186" s="237">
        <v>7816692</v>
      </c>
      <c r="F186" s="196" t="s">
        <v>848</v>
      </c>
      <c r="G186" s="233">
        <v>44134</v>
      </c>
      <c r="H186" s="842"/>
      <c r="I186" s="74">
        <f>[25]IPC!$S$18/78.05</f>
        <v>1.3490070467648945</v>
      </c>
      <c r="J186" s="76" t="s">
        <v>827</v>
      </c>
      <c r="K186" s="234">
        <f>E186/I186</f>
        <v>5794404.1276474493</v>
      </c>
      <c r="L186" s="170" t="s">
        <v>177</v>
      </c>
      <c r="M186" s="54" t="s">
        <v>844</v>
      </c>
      <c r="N186" s="235"/>
    </row>
    <row r="187" spans="1:18" ht="15" x14ac:dyDescent="0.2">
      <c r="A187" s="175" t="s">
        <v>529</v>
      </c>
      <c r="B187" s="350" t="s">
        <v>181</v>
      </c>
      <c r="C187" s="155"/>
      <c r="D187" s="55" t="s">
        <v>142</v>
      </c>
      <c r="E187" s="170"/>
      <c r="F187" s="196" t="s">
        <v>205</v>
      </c>
      <c r="G187" s="233"/>
      <c r="H187" s="172">
        <v>1848766139</v>
      </c>
      <c r="I187" s="166"/>
      <c r="J187" s="166"/>
      <c r="K187" s="234">
        <v>0</v>
      </c>
      <c r="L187" s="170"/>
      <c r="M187" s="54"/>
    </row>
    <row r="188" spans="1:18" s="26" customFormat="1" ht="38.25" x14ac:dyDescent="0.25">
      <c r="A188" s="227" t="s">
        <v>529</v>
      </c>
      <c r="B188" s="350" t="s">
        <v>182</v>
      </c>
      <c r="C188" s="155"/>
      <c r="D188" s="55" t="s">
        <v>142</v>
      </c>
      <c r="E188" s="170"/>
      <c r="F188" s="196" t="s">
        <v>645</v>
      </c>
      <c r="G188" s="233"/>
      <c r="H188" s="172">
        <v>2542964000</v>
      </c>
      <c r="I188" s="166"/>
      <c r="J188" s="166"/>
      <c r="K188" s="232">
        <v>0</v>
      </c>
      <c r="L188" s="170"/>
      <c r="M188" s="225"/>
      <c r="O188" s="224"/>
      <c r="P188" s="224"/>
      <c r="Q188" s="224"/>
      <c r="R188" s="224"/>
    </row>
    <row r="189" spans="1:18" s="26" customFormat="1" ht="15" x14ac:dyDescent="0.25">
      <c r="A189" s="227" t="s">
        <v>529</v>
      </c>
      <c r="B189" s="350"/>
      <c r="C189" s="155"/>
      <c r="D189" s="55"/>
      <c r="E189" s="170"/>
      <c r="F189" s="196"/>
      <c r="G189" s="233"/>
      <c r="H189" s="172"/>
      <c r="I189" s="166"/>
      <c r="J189" s="166"/>
      <c r="K189" s="232"/>
      <c r="L189" s="170"/>
      <c r="M189" s="225"/>
      <c r="O189" s="224"/>
      <c r="P189" s="224"/>
      <c r="Q189" s="224"/>
      <c r="R189" s="224"/>
    </row>
    <row r="190" spans="1:18" s="177" customFormat="1" ht="15" x14ac:dyDescent="0.25">
      <c r="A190" s="177" t="s">
        <v>475</v>
      </c>
      <c r="B190" s="351" t="s">
        <v>206</v>
      </c>
      <c r="C190" s="351"/>
      <c r="D190" s="351"/>
      <c r="E190" s="351"/>
      <c r="F190" s="351"/>
      <c r="G190" s="182"/>
      <c r="H190" s="351"/>
      <c r="I190" s="351"/>
      <c r="J190" s="351"/>
      <c r="K190" s="351"/>
      <c r="L190" s="351"/>
      <c r="M190" s="179"/>
      <c r="O190" s="178"/>
      <c r="P190" s="178"/>
      <c r="Q190" s="178"/>
      <c r="R190" s="178"/>
    </row>
    <row r="191" spans="1:18" s="356" customFormat="1" ht="15" x14ac:dyDescent="0.2">
      <c r="A191" s="231" t="s">
        <v>529</v>
      </c>
      <c r="B191" s="138" t="s">
        <v>129</v>
      </c>
      <c r="C191" s="139" t="s">
        <v>130</v>
      </c>
      <c r="D191" s="139" t="s">
        <v>131</v>
      </c>
      <c r="E191" s="843" t="s">
        <v>132</v>
      </c>
      <c r="F191" s="844"/>
      <c r="G191" s="843" t="s">
        <v>133</v>
      </c>
      <c r="H191" s="845"/>
      <c r="I191" s="845"/>
      <c r="J191" s="845"/>
      <c r="K191" s="844"/>
      <c r="L191" s="140" t="s">
        <v>96</v>
      </c>
      <c r="M191" s="140" t="s">
        <v>785</v>
      </c>
      <c r="O191" s="230"/>
      <c r="P191" s="230"/>
      <c r="Q191" s="230"/>
      <c r="R191" s="230"/>
    </row>
    <row r="192" spans="1:18" s="356" customFormat="1" ht="45" x14ac:dyDescent="0.2">
      <c r="A192" s="231" t="s">
        <v>529</v>
      </c>
      <c r="B192" s="138"/>
      <c r="C192" s="139"/>
      <c r="D192" s="139"/>
      <c r="E192" s="141" t="s">
        <v>134</v>
      </c>
      <c r="F192" s="141" t="s">
        <v>135</v>
      </c>
      <c r="G192" s="180" t="s">
        <v>609</v>
      </c>
      <c r="H192" s="141" t="s">
        <v>136</v>
      </c>
      <c r="I192" s="141" t="s">
        <v>137</v>
      </c>
      <c r="J192" s="141" t="s">
        <v>138</v>
      </c>
      <c r="K192" s="141" t="s">
        <v>139</v>
      </c>
      <c r="L192" s="140"/>
      <c r="M192" s="185"/>
      <c r="O192" s="230"/>
      <c r="P192" s="230"/>
      <c r="Q192" s="230"/>
      <c r="R192" s="230"/>
    </row>
    <row r="193" spans="1:18" ht="28.5" x14ac:dyDescent="0.2">
      <c r="A193" s="175" t="s">
        <v>529</v>
      </c>
      <c r="B193" s="350" t="s">
        <v>140</v>
      </c>
      <c r="C193" s="154" t="s">
        <v>326</v>
      </c>
      <c r="D193" s="55" t="s">
        <v>142</v>
      </c>
      <c r="E193" s="228">
        <v>384680737</v>
      </c>
      <c r="F193" s="4" t="s">
        <v>143</v>
      </c>
      <c r="G193" s="229">
        <v>42278</v>
      </c>
      <c r="H193" s="841">
        <v>350000000</v>
      </c>
      <c r="I193" s="39">
        <f>123.78/111.82</f>
        <v>1.1069576104453587</v>
      </c>
      <c r="J193" s="75" t="s">
        <v>151</v>
      </c>
      <c r="K193" s="209">
        <f>+E193/I193</f>
        <v>347511714.42349327</v>
      </c>
      <c r="L193" s="170" t="s">
        <v>177</v>
      </c>
      <c r="M193" s="54"/>
      <c r="N193" s="1" t="s">
        <v>948</v>
      </c>
    </row>
    <row r="194" spans="1:18" ht="28.5" x14ac:dyDescent="0.2">
      <c r="A194" s="175" t="s">
        <v>529</v>
      </c>
      <c r="B194" s="350" t="s">
        <v>140</v>
      </c>
      <c r="C194" s="154" t="s">
        <v>326</v>
      </c>
      <c r="D194" s="55" t="s">
        <v>142</v>
      </c>
      <c r="E194" s="228">
        <v>2807165</v>
      </c>
      <c r="F194" s="4" t="s">
        <v>143</v>
      </c>
      <c r="G194" s="229">
        <v>42395</v>
      </c>
      <c r="H194" s="842"/>
      <c r="I194" s="74">
        <f>126.15/111.82</f>
        <v>1.1281523877660526</v>
      </c>
      <c r="J194" s="76" t="s">
        <v>154</v>
      </c>
      <c r="K194" s="209">
        <f>+E194/I194</f>
        <v>2488285.297661514</v>
      </c>
      <c r="L194" s="170" t="s">
        <v>177</v>
      </c>
      <c r="M194" s="54"/>
      <c r="N194" s="1" t="s">
        <v>948</v>
      </c>
    </row>
    <row r="195" spans="1:18" ht="42.75" x14ac:dyDescent="0.2">
      <c r="A195" s="175" t="s">
        <v>529</v>
      </c>
      <c r="B195" s="350" t="s">
        <v>144</v>
      </c>
      <c r="C195" s="154" t="s">
        <v>326</v>
      </c>
      <c r="D195" s="55" t="s">
        <v>142</v>
      </c>
      <c r="E195" s="228">
        <v>394853336</v>
      </c>
      <c r="F195" s="4" t="s">
        <v>646</v>
      </c>
      <c r="G195" s="229">
        <v>42398</v>
      </c>
      <c r="H195" s="161">
        <v>350000000</v>
      </c>
      <c r="I195" s="74">
        <f>126.15/111.82</f>
        <v>1.1281523877660526</v>
      </c>
      <c r="J195" s="76" t="s">
        <v>155</v>
      </c>
      <c r="K195" s="209">
        <f>+E195/I195</f>
        <v>350000000.24986124</v>
      </c>
      <c r="L195" s="170" t="s">
        <v>177</v>
      </c>
      <c r="M195" s="54"/>
      <c r="N195" s="1" t="s">
        <v>948</v>
      </c>
    </row>
    <row r="196" spans="1:18" ht="42.75" x14ac:dyDescent="0.2">
      <c r="A196" s="175" t="s">
        <v>529</v>
      </c>
      <c r="B196" s="350" t="s">
        <v>145</v>
      </c>
      <c r="C196" s="154" t="s">
        <v>326</v>
      </c>
      <c r="D196" s="55" t="s">
        <v>142</v>
      </c>
      <c r="E196" s="228">
        <v>417546056</v>
      </c>
      <c r="F196" s="4" t="s">
        <v>646</v>
      </c>
      <c r="G196" s="229">
        <v>42765</v>
      </c>
      <c r="H196" s="161">
        <v>350000000</v>
      </c>
      <c r="I196" s="74">
        <f>133.4/111.82</f>
        <v>1.1929887318905386</v>
      </c>
      <c r="J196" s="76" t="s">
        <v>207</v>
      </c>
      <c r="K196" s="209">
        <f>+E196/I196</f>
        <v>349999999.86446768</v>
      </c>
      <c r="L196" s="170" t="s">
        <v>177</v>
      </c>
      <c r="M196" s="54"/>
      <c r="N196" s="1" t="s">
        <v>948</v>
      </c>
    </row>
    <row r="197" spans="1:18" ht="42.75" x14ac:dyDescent="0.2">
      <c r="A197" s="175" t="s">
        <v>529</v>
      </c>
      <c r="B197" s="350" t="s">
        <v>146</v>
      </c>
      <c r="C197" s="154" t="s">
        <v>326</v>
      </c>
      <c r="D197" s="55" t="s">
        <v>142</v>
      </c>
      <c r="E197" s="228">
        <v>434604722</v>
      </c>
      <c r="F197" s="4" t="s">
        <v>646</v>
      </c>
      <c r="G197" s="229">
        <v>43223</v>
      </c>
      <c r="H197" s="841">
        <v>350000000</v>
      </c>
      <c r="I197" s="74">
        <f>141.05/111.82</f>
        <v>1.2614022536218925</v>
      </c>
      <c r="J197" s="76" t="s">
        <v>236</v>
      </c>
      <c r="K197" s="209">
        <f>+E197/I197</f>
        <v>344540943.02757883</v>
      </c>
      <c r="L197" s="170" t="s">
        <v>177</v>
      </c>
      <c r="M197" s="54" t="s">
        <v>952</v>
      </c>
    </row>
    <row r="198" spans="1:18" ht="42.75" x14ac:dyDescent="0.2">
      <c r="A198" s="175" t="s">
        <v>529</v>
      </c>
      <c r="B198" s="350" t="s">
        <v>282</v>
      </c>
      <c r="C198" s="154" t="s">
        <v>326</v>
      </c>
      <c r="D198" s="55" t="s">
        <v>142</v>
      </c>
      <c r="E198" s="228">
        <v>10047398</v>
      </c>
      <c r="F198" s="4" t="s">
        <v>646</v>
      </c>
      <c r="G198" s="229">
        <v>43263</v>
      </c>
      <c r="H198" s="842"/>
      <c r="I198" s="74">
        <f>142.06/111.82</f>
        <v>1.2704346270792346</v>
      </c>
      <c r="J198" s="76" t="s">
        <v>236</v>
      </c>
      <c r="K198" s="209">
        <f>+E198/I198</f>
        <v>7908630.4685344212</v>
      </c>
      <c r="L198" s="170" t="s">
        <v>647</v>
      </c>
      <c r="M198" s="54" t="s">
        <v>951</v>
      </c>
    </row>
    <row r="199" spans="1:18" ht="42.75" x14ac:dyDescent="0.2">
      <c r="A199" s="175" t="s">
        <v>529</v>
      </c>
      <c r="B199" s="350" t="s">
        <v>147</v>
      </c>
      <c r="C199" s="154" t="s">
        <v>326</v>
      </c>
      <c r="D199" s="55" t="s">
        <v>142</v>
      </c>
      <c r="E199" s="228">
        <v>446029333</v>
      </c>
      <c r="F199" s="4" t="s">
        <v>646</v>
      </c>
      <c r="G199" s="229">
        <v>43399</v>
      </c>
      <c r="H199" s="161">
        <v>350000000</v>
      </c>
      <c r="I199" s="74">
        <f>142.5/111.82</f>
        <v>1.2743695224467895</v>
      </c>
      <c r="J199" s="76" t="s">
        <v>315</v>
      </c>
      <c r="K199" s="209">
        <f>+E199/I199</f>
        <v>350000000.11270177</v>
      </c>
      <c r="L199" s="170" t="s">
        <v>177</v>
      </c>
      <c r="M199" s="54" t="s">
        <v>950</v>
      </c>
    </row>
    <row r="200" spans="1:18" ht="42.75" x14ac:dyDescent="0.2">
      <c r="A200" s="175" t="s">
        <v>529</v>
      </c>
      <c r="B200" s="350" t="s">
        <v>148</v>
      </c>
      <c r="C200" s="154" t="s">
        <v>326</v>
      </c>
      <c r="D200" s="55" t="s">
        <v>142</v>
      </c>
      <c r="E200" s="228">
        <v>477093543</v>
      </c>
      <c r="F200" s="4" t="s">
        <v>646</v>
      </c>
      <c r="G200" s="229">
        <v>43445</v>
      </c>
      <c r="H200" s="161">
        <v>350000000</v>
      </c>
      <c r="I200" s="74">
        <f>142.84/111.82</f>
        <v>1.2774101234126276</v>
      </c>
      <c r="J200" s="76" t="s">
        <v>325</v>
      </c>
      <c r="K200" s="209">
        <f>+E200/I200</f>
        <v>373485018.04998595</v>
      </c>
      <c r="L200" s="170" t="s">
        <v>177</v>
      </c>
      <c r="M200" s="54" t="s">
        <v>949</v>
      </c>
    </row>
    <row r="201" spans="1:18" ht="42.75" x14ac:dyDescent="0.2">
      <c r="A201" s="175" t="s">
        <v>529</v>
      </c>
      <c r="B201" s="350" t="s">
        <v>149</v>
      </c>
      <c r="C201" s="154" t="s">
        <v>326</v>
      </c>
      <c r="D201" s="55" t="s">
        <v>142</v>
      </c>
      <c r="E201" s="228">
        <v>463049327</v>
      </c>
      <c r="F201" s="4" t="s">
        <v>646</v>
      </c>
      <c r="G201" s="229">
        <v>43748</v>
      </c>
      <c r="H201" s="161">
        <v>350000000</v>
      </c>
      <c r="I201" s="74">
        <f>103.26/78.05</f>
        <v>1.322998078155029</v>
      </c>
      <c r="J201" s="76" t="s">
        <v>460</v>
      </c>
      <c r="K201" s="209">
        <f>+E201/I201</f>
        <v>349999999.73222929</v>
      </c>
      <c r="L201" s="170" t="s">
        <v>466</v>
      </c>
      <c r="M201" s="54" t="s">
        <v>943</v>
      </c>
    </row>
    <row r="202" spans="1:18" ht="15" x14ac:dyDescent="0.2">
      <c r="A202" s="175" t="s">
        <v>529</v>
      </c>
      <c r="B202" s="837" t="s">
        <v>150</v>
      </c>
      <c r="C202" s="154" t="s">
        <v>326</v>
      </c>
      <c r="D202" s="55" t="s">
        <v>142</v>
      </c>
      <c r="E202" s="228">
        <v>470672645.74000001</v>
      </c>
      <c r="F202" s="848" t="s">
        <v>646</v>
      </c>
      <c r="G202" s="173">
        <v>44118</v>
      </c>
      <c r="H202" s="841">
        <v>350000000</v>
      </c>
      <c r="I202" s="74">
        <f>105.29/78.05</f>
        <v>1.3490070467648945</v>
      </c>
      <c r="J202" s="76" t="s">
        <v>825</v>
      </c>
      <c r="K202" s="209">
        <f>+E202/I202</f>
        <v>348903029.72748595</v>
      </c>
      <c r="L202" s="853" t="s">
        <v>824</v>
      </c>
      <c r="M202" s="54" t="s">
        <v>789</v>
      </c>
    </row>
    <row r="203" spans="1:18" ht="15" x14ac:dyDescent="0.2">
      <c r="A203" s="175"/>
      <c r="B203" s="838"/>
      <c r="C203" s="154" t="s">
        <v>326</v>
      </c>
      <c r="D203" s="55"/>
      <c r="E203" s="228">
        <v>1479820</v>
      </c>
      <c r="F203" s="849"/>
      <c r="G203" s="173">
        <v>44134</v>
      </c>
      <c r="H203" s="842"/>
      <c r="I203" s="74">
        <f>105.29/78.05</f>
        <v>1.3490070467648945</v>
      </c>
      <c r="J203" s="76" t="s">
        <v>825</v>
      </c>
      <c r="K203" s="209">
        <f>+E203/I203</f>
        <v>1096969.8071991641</v>
      </c>
      <c r="L203" s="854"/>
      <c r="M203" s="54"/>
    </row>
    <row r="204" spans="1:18" s="177" customFormat="1" ht="25.5" x14ac:dyDescent="0.25">
      <c r="A204" s="177" t="s">
        <v>327</v>
      </c>
      <c r="B204" s="351" t="s">
        <v>208</v>
      </c>
      <c r="C204" s="351"/>
      <c r="D204" s="351"/>
      <c r="E204" s="351"/>
      <c r="F204" s="351"/>
      <c r="G204" s="182"/>
      <c r="H204" s="351"/>
      <c r="I204" s="351"/>
      <c r="J204" s="351"/>
      <c r="K204" s="351"/>
      <c r="L204" s="351"/>
      <c r="M204" s="179"/>
      <c r="O204" s="178"/>
      <c r="P204" s="178"/>
      <c r="Q204" s="178"/>
      <c r="R204" s="178"/>
    </row>
    <row r="205" spans="1:18" s="177" customFormat="1" ht="15" x14ac:dyDescent="0.25">
      <c r="A205" s="181" t="s">
        <v>529</v>
      </c>
      <c r="B205" s="138" t="s">
        <v>129</v>
      </c>
      <c r="C205" s="139" t="s">
        <v>130</v>
      </c>
      <c r="D205" s="139" t="s">
        <v>131</v>
      </c>
      <c r="E205" s="843" t="s">
        <v>132</v>
      </c>
      <c r="F205" s="844"/>
      <c r="G205" s="843" t="s">
        <v>133</v>
      </c>
      <c r="H205" s="845"/>
      <c r="I205" s="845"/>
      <c r="J205" s="845"/>
      <c r="K205" s="844"/>
      <c r="L205" s="140" t="s">
        <v>96</v>
      </c>
      <c r="M205" s="140" t="s">
        <v>785</v>
      </c>
      <c r="O205" s="178"/>
      <c r="P205" s="178"/>
      <c r="Q205" s="178"/>
      <c r="R205" s="178"/>
    </row>
    <row r="206" spans="1:18" s="177" customFormat="1" ht="45" x14ac:dyDescent="0.25">
      <c r="A206" s="181" t="s">
        <v>529</v>
      </c>
      <c r="B206" s="138"/>
      <c r="C206" s="139"/>
      <c r="D206" s="139"/>
      <c r="E206" s="141" t="s">
        <v>134</v>
      </c>
      <c r="F206" s="141" t="s">
        <v>135</v>
      </c>
      <c r="G206" s="180" t="s">
        <v>609</v>
      </c>
      <c r="H206" s="141" t="s">
        <v>136</v>
      </c>
      <c r="I206" s="141" t="s">
        <v>137</v>
      </c>
      <c r="J206" s="141" t="s">
        <v>138</v>
      </c>
      <c r="K206" s="141" t="s">
        <v>139</v>
      </c>
      <c r="L206" s="140"/>
      <c r="M206" s="179"/>
      <c r="O206" s="178"/>
      <c r="P206" s="178"/>
      <c r="Q206" s="178"/>
      <c r="R206" s="178"/>
    </row>
    <row r="207" spans="1:18" ht="57.75" x14ac:dyDescent="0.25">
      <c r="A207" s="175" t="s">
        <v>529</v>
      </c>
      <c r="B207" s="350" t="s">
        <v>823</v>
      </c>
      <c r="C207" s="154" t="s">
        <v>327</v>
      </c>
      <c r="D207" s="55" t="s">
        <v>142</v>
      </c>
      <c r="E207" s="117">
        <v>310301163.36000001</v>
      </c>
      <c r="F207" s="4" t="s">
        <v>648</v>
      </c>
      <c r="G207" s="203">
        <v>42278</v>
      </c>
      <c r="H207" s="161">
        <v>252000000</v>
      </c>
      <c r="I207" s="39">
        <f>123.78/111.82</f>
        <v>1.1069576104453587</v>
      </c>
      <c r="J207" s="75" t="s">
        <v>151</v>
      </c>
      <c r="K207" s="209">
        <f>+E207/I207</f>
        <v>280318921.367872</v>
      </c>
      <c r="L207" s="170" t="s">
        <v>177</v>
      </c>
      <c r="M207" s="54"/>
      <c r="N207" s="1" t="s">
        <v>948</v>
      </c>
    </row>
    <row r="208" spans="1:18" s="26" customFormat="1" ht="52.5" customHeight="1" x14ac:dyDescent="0.2">
      <c r="A208" s="227" t="s">
        <v>529</v>
      </c>
      <c r="B208" s="837" t="s">
        <v>822</v>
      </c>
      <c r="C208" s="154" t="s">
        <v>327</v>
      </c>
      <c r="D208" s="55" t="s">
        <v>142</v>
      </c>
      <c r="E208" s="137">
        <v>67589211</v>
      </c>
      <c r="F208" s="848" t="s">
        <v>209</v>
      </c>
      <c r="G208" s="176">
        <v>42374</v>
      </c>
      <c r="H208" s="841">
        <v>60000000</v>
      </c>
      <c r="I208" s="116">
        <f>126.15/111.82</f>
        <v>1.1281523877660526</v>
      </c>
      <c r="J208" s="226" t="s">
        <v>154</v>
      </c>
      <c r="K208" s="50">
        <f>+E208/I208</f>
        <v>59911419.532461353</v>
      </c>
      <c r="L208" s="170" t="s">
        <v>177</v>
      </c>
      <c r="M208" s="225"/>
      <c r="N208" s="1" t="s">
        <v>948</v>
      </c>
      <c r="O208" s="224"/>
      <c r="P208" s="224"/>
      <c r="Q208" s="224"/>
      <c r="R208" s="224"/>
    </row>
    <row r="209" spans="1:18" s="26" customFormat="1" ht="44.25" customHeight="1" x14ac:dyDescent="0.2">
      <c r="A209" s="227" t="s">
        <v>529</v>
      </c>
      <c r="B209" s="838"/>
      <c r="C209" s="154" t="s">
        <v>327</v>
      </c>
      <c r="D209" s="55" t="s">
        <v>142</v>
      </c>
      <c r="E209" s="137">
        <v>1896513</v>
      </c>
      <c r="F209" s="849"/>
      <c r="G209" s="176">
        <v>42398</v>
      </c>
      <c r="H209" s="842"/>
      <c r="I209" s="116">
        <f>126.15/111.82</f>
        <v>1.1281523877660526</v>
      </c>
      <c r="J209" s="226" t="s">
        <v>154</v>
      </c>
      <c r="K209" s="50">
        <f>+E209/I209</f>
        <v>1681078.7448275862</v>
      </c>
      <c r="L209" s="170" t="s">
        <v>177</v>
      </c>
      <c r="M209" s="225"/>
      <c r="N209" s="1" t="s">
        <v>948</v>
      </c>
      <c r="O209" s="224"/>
      <c r="P209" s="224"/>
      <c r="Q209" s="224"/>
      <c r="R209" s="224"/>
    </row>
    <row r="210" spans="1:18" ht="15" x14ac:dyDescent="0.25">
      <c r="A210" s="175" t="s">
        <v>529</v>
      </c>
      <c r="B210" s="350" t="s">
        <v>821</v>
      </c>
      <c r="C210" s="154" t="s">
        <v>327</v>
      </c>
      <c r="D210" s="55" t="s">
        <v>142</v>
      </c>
      <c r="E210" s="117">
        <v>71162374</v>
      </c>
      <c r="F210" s="4"/>
      <c r="G210" s="203">
        <v>42556</v>
      </c>
      <c r="H210" s="161">
        <v>60000000</v>
      </c>
      <c r="I210" s="74">
        <f>132.58/111.82</f>
        <v>1.1856555177964587</v>
      </c>
      <c r="J210" s="76" t="s">
        <v>160</v>
      </c>
      <c r="K210" s="209">
        <f>+E210/I210</f>
        <v>60019434.761502482</v>
      </c>
      <c r="L210" s="170" t="s">
        <v>177</v>
      </c>
      <c r="M210" s="54"/>
      <c r="N210" s="1" t="s">
        <v>948</v>
      </c>
    </row>
    <row r="211" spans="1:18" ht="15" x14ac:dyDescent="0.25">
      <c r="A211" s="175" t="s">
        <v>529</v>
      </c>
      <c r="B211" s="350" t="s">
        <v>820</v>
      </c>
      <c r="C211" s="154" t="s">
        <v>327</v>
      </c>
      <c r="D211" s="55" t="s">
        <v>142</v>
      </c>
      <c r="E211" s="117">
        <v>71579324</v>
      </c>
      <c r="F211" s="4" t="s">
        <v>210</v>
      </c>
      <c r="G211" s="203">
        <v>42741</v>
      </c>
      <c r="H211" s="161">
        <v>60000000</v>
      </c>
      <c r="I211" s="74">
        <f>133.4/111.82</f>
        <v>1.1929887318905386</v>
      </c>
      <c r="J211" s="76" t="s">
        <v>165</v>
      </c>
      <c r="K211" s="209">
        <f>+E211/I211</f>
        <v>60000000.072563708</v>
      </c>
      <c r="L211" s="170" t="s">
        <v>177</v>
      </c>
      <c r="M211" s="54"/>
      <c r="N211" s="1" t="s">
        <v>948</v>
      </c>
    </row>
    <row r="212" spans="1:18" ht="15" x14ac:dyDescent="0.25">
      <c r="A212" s="175" t="s">
        <v>529</v>
      </c>
      <c r="B212" s="350" t="s">
        <v>819</v>
      </c>
      <c r="C212" s="154" t="s">
        <v>327</v>
      </c>
      <c r="D212" s="55" t="s">
        <v>142</v>
      </c>
      <c r="E212" s="117">
        <v>300633160</v>
      </c>
      <c r="F212" s="4" t="s">
        <v>211</v>
      </c>
      <c r="G212" s="203">
        <v>42741</v>
      </c>
      <c r="H212" s="161">
        <v>252000000</v>
      </c>
      <c r="I212" s="74">
        <f>133.4/111.82</f>
        <v>1.1929887318905386</v>
      </c>
      <c r="J212" s="76" t="s">
        <v>165</v>
      </c>
      <c r="K212" s="209">
        <f>+E212/I212</f>
        <v>251999999.63418287</v>
      </c>
      <c r="L212" s="170" t="s">
        <v>177</v>
      </c>
      <c r="M212" s="54"/>
      <c r="N212" s="1" t="s">
        <v>948</v>
      </c>
    </row>
    <row r="213" spans="1:18" ht="15" x14ac:dyDescent="0.25">
      <c r="A213" s="175" t="s">
        <v>529</v>
      </c>
      <c r="B213" s="350" t="s">
        <v>818</v>
      </c>
      <c r="C213" s="154" t="s">
        <v>327</v>
      </c>
      <c r="D213" s="55" t="s">
        <v>142</v>
      </c>
      <c r="E213" s="117">
        <v>73891969</v>
      </c>
      <c r="F213" s="4" t="s">
        <v>212</v>
      </c>
      <c r="G213" s="203">
        <v>42913</v>
      </c>
      <c r="H213" s="161">
        <v>60000000</v>
      </c>
      <c r="I213" s="74">
        <f>137.71/111.82</f>
        <v>1.2315328206045431</v>
      </c>
      <c r="J213" s="76" t="s">
        <v>213</v>
      </c>
      <c r="K213" s="209">
        <f>+E213/I213</f>
        <v>59999999.808147557</v>
      </c>
      <c r="L213" s="170" t="s">
        <v>177</v>
      </c>
      <c r="M213" s="54"/>
      <c r="N213" s="1" t="s">
        <v>948</v>
      </c>
    </row>
    <row r="214" spans="1:18" ht="15" x14ac:dyDescent="0.25">
      <c r="A214" s="175" t="s">
        <v>529</v>
      </c>
      <c r="B214" s="350" t="s">
        <v>817</v>
      </c>
      <c r="C214" s="154" t="s">
        <v>327</v>
      </c>
      <c r="D214" s="55" t="s">
        <v>142</v>
      </c>
      <c r="E214" s="117">
        <v>74503666</v>
      </c>
      <c r="F214" s="4" t="s">
        <v>214</v>
      </c>
      <c r="G214" s="203">
        <v>43116</v>
      </c>
      <c r="H214" s="161">
        <v>60000000</v>
      </c>
      <c r="I214" s="74">
        <f>138.85/111.82</f>
        <v>1.2417277767841173</v>
      </c>
      <c r="J214" s="76" t="s">
        <v>215</v>
      </c>
      <c r="K214" s="209">
        <f>+E214/I214</f>
        <v>59999999.511127122</v>
      </c>
      <c r="L214" s="170" t="s">
        <v>649</v>
      </c>
      <c r="M214" s="54"/>
    </row>
    <row r="215" spans="1:18" ht="15" x14ac:dyDescent="0.25">
      <c r="A215" s="175" t="s">
        <v>529</v>
      </c>
      <c r="B215" s="350" t="s">
        <v>816</v>
      </c>
      <c r="C215" s="154" t="s">
        <v>327</v>
      </c>
      <c r="D215" s="55" t="s">
        <v>142</v>
      </c>
      <c r="E215" s="117">
        <f>387419066-74503667</f>
        <v>312915399</v>
      </c>
      <c r="F215" s="4" t="s">
        <v>216</v>
      </c>
      <c r="G215" s="203">
        <v>43116</v>
      </c>
      <c r="H215" s="161">
        <v>252000000</v>
      </c>
      <c r="I215" s="74">
        <f>138.85/111.82</f>
        <v>1.2417277767841173</v>
      </c>
      <c r="J215" s="76" t="s">
        <v>215</v>
      </c>
      <c r="K215" s="209">
        <f>+E215/I215</f>
        <v>251999999.39632699</v>
      </c>
      <c r="L215" s="170" t="s">
        <v>217</v>
      </c>
      <c r="M215" s="54" t="s">
        <v>941</v>
      </c>
      <c r="N215" s="167" t="s">
        <v>947</v>
      </c>
    </row>
    <row r="216" spans="1:18" ht="15" x14ac:dyDescent="0.25">
      <c r="A216" s="175" t="s">
        <v>529</v>
      </c>
      <c r="B216" s="350" t="s">
        <v>815</v>
      </c>
      <c r="C216" s="154" t="s">
        <v>327</v>
      </c>
      <c r="D216" s="55" t="s">
        <v>142</v>
      </c>
      <c r="E216" s="223">
        <v>76344124.489999995</v>
      </c>
      <c r="F216" s="4" t="s">
        <v>297</v>
      </c>
      <c r="G216" s="203">
        <v>43305</v>
      </c>
      <c r="H216" s="161">
        <v>60000000</v>
      </c>
      <c r="I216" s="74">
        <f>142.28/111.82</f>
        <v>1.272402074763012</v>
      </c>
      <c r="J216" s="76" t="s">
        <v>298</v>
      </c>
      <c r="K216" s="209">
        <f>+E216/I216</f>
        <v>60000000.003315993</v>
      </c>
      <c r="L216" s="170" t="s">
        <v>649</v>
      </c>
      <c r="M216" s="54" t="s">
        <v>915</v>
      </c>
      <c r="N216" s="167" t="s">
        <v>946</v>
      </c>
    </row>
    <row r="217" spans="1:18" ht="15" x14ac:dyDescent="0.25">
      <c r="A217" s="175"/>
      <c r="B217" s="350" t="s">
        <v>814</v>
      </c>
      <c r="C217" s="154" t="s">
        <v>327</v>
      </c>
      <c r="D217" s="55" t="s">
        <v>142</v>
      </c>
      <c r="E217" s="223">
        <v>76644607.900017902</v>
      </c>
      <c r="F217" s="4" t="s">
        <v>650</v>
      </c>
      <c r="G217" s="203">
        <v>43445</v>
      </c>
      <c r="H217" s="161">
        <f>60000000</f>
        <v>60000000</v>
      </c>
      <c r="I217" s="74">
        <f>142.84/111.82</f>
        <v>1.2774101234126276</v>
      </c>
      <c r="J217" s="76" t="s">
        <v>328</v>
      </c>
      <c r="K217" s="209">
        <f>+E217/I217</f>
        <v>60000000.387706533</v>
      </c>
      <c r="L217" s="170" t="s">
        <v>177</v>
      </c>
      <c r="M217" s="855" t="s">
        <v>945</v>
      </c>
    </row>
    <row r="218" spans="1:18" ht="15" x14ac:dyDescent="0.25">
      <c r="A218" s="175" t="s">
        <v>529</v>
      </c>
      <c r="B218" s="350" t="s">
        <v>813</v>
      </c>
      <c r="C218" s="154" t="s">
        <v>327</v>
      </c>
      <c r="D218" s="55" t="s">
        <v>142</v>
      </c>
      <c r="E218" s="223">
        <v>321907351.09998214</v>
      </c>
      <c r="F218" s="4" t="s">
        <v>650</v>
      </c>
      <c r="G218" s="203">
        <v>43445</v>
      </c>
      <c r="H218" s="161">
        <v>252000000</v>
      </c>
      <c r="I218" s="74">
        <f>142.84/111.82</f>
        <v>1.2774101234126276</v>
      </c>
      <c r="J218" s="76" t="s">
        <v>328</v>
      </c>
      <c r="K218" s="209">
        <f>+E218/I218</f>
        <v>252000000</v>
      </c>
      <c r="L218" s="170" t="s">
        <v>177</v>
      </c>
      <c r="M218" s="856"/>
    </row>
    <row r="219" spans="1:18" ht="15" x14ac:dyDescent="0.25">
      <c r="A219" s="175" t="s">
        <v>529</v>
      </c>
      <c r="B219" s="350" t="s">
        <v>812</v>
      </c>
      <c r="C219" s="154" t="s">
        <v>327</v>
      </c>
      <c r="D219" s="55" t="s">
        <v>142</v>
      </c>
      <c r="E219" s="223">
        <v>79133889</v>
      </c>
      <c r="F219" s="4" t="s">
        <v>651</v>
      </c>
      <c r="G219" s="203">
        <v>43686</v>
      </c>
      <c r="H219" s="161">
        <v>60000000</v>
      </c>
      <c r="I219" s="74">
        <f>102.71/78.05</f>
        <v>1.3159513132607303</v>
      </c>
      <c r="J219" s="76" t="s">
        <v>418</v>
      </c>
      <c r="K219" s="209">
        <f>+E219/I219</f>
        <v>60134359.2293837</v>
      </c>
      <c r="L219" s="170" t="s">
        <v>649</v>
      </c>
      <c r="M219" s="54" t="s">
        <v>944</v>
      </c>
    </row>
    <row r="220" spans="1:18" ht="15" x14ac:dyDescent="0.25">
      <c r="A220" s="175" t="s">
        <v>529</v>
      </c>
      <c r="B220" s="350" t="s">
        <v>811</v>
      </c>
      <c r="C220" s="154" t="s">
        <v>327</v>
      </c>
      <c r="D220" s="55" t="s">
        <v>142</v>
      </c>
      <c r="E220" s="223">
        <v>333395516</v>
      </c>
      <c r="F220" s="4" t="s">
        <v>467</v>
      </c>
      <c r="G220" s="203">
        <v>43748</v>
      </c>
      <c r="H220" s="161">
        <v>252000000</v>
      </c>
      <c r="I220" s="74">
        <f>103.26/78.05</f>
        <v>1.322998078155029</v>
      </c>
      <c r="J220" s="76" t="s">
        <v>460</v>
      </c>
      <c r="K220" s="209">
        <f>+E220/I220</f>
        <v>252000000.23048612</v>
      </c>
      <c r="L220" s="170" t="s">
        <v>652</v>
      </c>
      <c r="M220" s="54" t="s">
        <v>943</v>
      </c>
    </row>
    <row r="221" spans="1:18" ht="15" x14ac:dyDescent="0.25">
      <c r="A221" s="175" t="s">
        <v>529</v>
      </c>
      <c r="B221" s="350" t="s">
        <v>810</v>
      </c>
      <c r="C221" s="154" t="s">
        <v>327</v>
      </c>
      <c r="D221" s="55" t="s">
        <v>142</v>
      </c>
      <c r="E221" s="223">
        <v>79795004</v>
      </c>
      <c r="F221" s="4" t="s">
        <v>653</v>
      </c>
      <c r="G221" s="203">
        <v>43844</v>
      </c>
      <c r="H221" s="161">
        <v>60000000</v>
      </c>
      <c r="I221" s="74">
        <f>103.8/78.05</f>
        <v>1.3299167200512492</v>
      </c>
      <c r="J221" s="76" t="s">
        <v>471</v>
      </c>
      <c r="K221" s="209">
        <f>+E221/I221</f>
        <v>60000000.599229291</v>
      </c>
      <c r="L221" s="170" t="s">
        <v>649</v>
      </c>
      <c r="M221" s="54" t="s">
        <v>931</v>
      </c>
    </row>
    <row r="222" spans="1:18" s="2" customFormat="1" ht="15" x14ac:dyDescent="0.25">
      <c r="A222" s="175" t="s">
        <v>529</v>
      </c>
      <c r="B222" s="350" t="s">
        <v>809</v>
      </c>
      <c r="C222" s="221" t="s">
        <v>327</v>
      </c>
      <c r="D222" s="55" t="s">
        <v>142</v>
      </c>
      <c r="E222" s="218">
        <v>80694426.650000006</v>
      </c>
      <c r="F222" s="222" t="s">
        <v>654</v>
      </c>
      <c r="G222" s="220">
        <v>44026</v>
      </c>
      <c r="H222" s="217">
        <v>60000000</v>
      </c>
      <c r="I222" s="219">
        <f>104.97/78.05</f>
        <v>1.3449071108263935</v>
      </c>
      <c r="J222" s="76" t="s">
        <v>641</v>
      </c>
      <c r="K222" s="209">
        <f>+E222/I222</f>
        <v>60000000.000309609</v>
      </c>
      <c r="L222" s="170" t="s">
        <v>177</v>
      </c>
      <c r="M222" s="54" t="s">
        <v>942</v>
      </c>
      <c r="O222" s="22"/>
      <c r="P222" s="22"/>
      <c r="Q222" s="22"/>
      <c r="R222" s="22"/>
    </row>
    <row r="223" spans="1:18" ht="15" x14ac:dyDescent="0.25">
      <c r="A223" s="175" t="s">
        <v>529</v>
      </c>
      <c r="B223" s="837" t="s">
        <v>808</v>
      </c>
      <c r="C223" s="221" t="s">
        <v>327</v>
      </c>
      <c r="D223" s="55" t="s">
        <v>142</v>
      </c>
      <c r="E223" s="218">
        <v>338884304.93000001</v>
      </c>
      <c r="F223" s="4" t="s">
        <v>807</v>
      </c>
      <c r="G223" s="220">
        <v>44118</v>
      </c>
      <c r="H223" s="846">
        <v>252000000</v>
      </c>
      <c r="I223" s="219">
        <f>105.29/78.05</f>
        <v>1.3490070467648945</v>
      </c>
      <c r="J223" s="76" t="s">
        <v>806</v>
      </c>
      <c r="K223" s="209">
        <f>+E223/I223</f>
        <v>251210181.4017143</v>
      </c>
      <c r="L223" s="170" t="s">
        <v>805</v>
      </c>
      <c r="M223" s="54" t="s">
        <v>789</v>
      </c>
    </row>
    <row r="224" spans="1:18" ht="15" x14ac:dyDescent="0.25">
      <c r="A224" s="175" t="s">
        <v>529</v>
      </c>
      <c r="B224" s="838"/>
      <c r="C224" s="221" t="s">
        <v>327</v>
      </c>
      <c r="D224" s="55" t="s">
        <v>142</v>
      </c>
      <c r="E224" s="218">
        <v>1065471</v>
      </c>
      <c r="F224" s="4" t="s">
        <v>847</v>
      </c>
      <c r="G224" s="220">
        <v>44134</v>
      </c>
      <c r="H224" s="847"/>
      <c r="I224" s="219">
        <f>105.29/78.05</f>
        <v>1.3490070467648945</v>
      </c>
      <c r="J224" s="76" t="s">
        <v>806</v>
      </c>
      <c r="K224" s="209">
        <f>+E224/I224</f>
        <v>789818.70595498139</v>
      </c>
      <c r="L224" s="170" t="s">
        <v>177</v>
      </c>
      <c r="M224" s="54" t="s">
        <v>844</v>
      </c>
    </row>
    <row r="225" spans="1:18" ht="15" x14ac:dyDescent="0.25">
      <c r="A225" s="175"/>
      <c r="B225" s="1105" t="s">
        <v>1392</v>
      </c>
      <c r="C225" s="1104" t="s">
        <v>327</v>
      </c>
      <c r="D225" s="1103" t="s">
        <v>142</v>
      </c>
      <c r="E225" s="1102"/>
      <c r="F225" s="1101"/>
      <c r="G225" s="1100"/>
      <c r="H225" s="1099">
        <v>60000000</v>
      </c>
      <c r="I225" s="1098"/>
      <c r="J225" s="323"/>
      <c r="K225" s="1097"/>
      <c r="L225" s="1096" t="s">
        <v>649</v>
      </c>
      <c r="M225" s="54"/>
    </row>
    <row r="226" spans="1:18" s="177" customFormat="1" ht="45" x14ac:dyDescent="0.25">
      <c r="A226" s="177" t="s">
        <v>476</v>
      </c>
      <c r="B226" s="351" t="s">
        <v>218</v>
      </c>
      <c r="C226" s="351"/>
      <c r="D226" s="351"/>
      <c r="E226" s="351"/>
      <c r="F226" s="351"/>
      <c r="G226" s="182"/>
      <c r="H226" s="351"/>
      <c r="I226" s="351"/>
      <c r="J226" s="351"/>
      <c r="K226" s="351"/>
      <c r="L226" s="351"/>
      <c r="M226" s="179"/>
      <c r="O226" s="178"/>
      <c r="P226" s="178"/>
      <c r="Q226" s="178"/>
      <c r="R226" s="178"/>
    </row>
    <row r="227" spans="1:18" s="177" customFormat="1" ht="15" x14ac:dyDescent="0.25">
      <c r="A227" s="181" t="s">
        <v>529</v>
      </c>
      <c r="B227" s="138" t="s">
        <v>129</v>
      </c>
      <c r="C227" s="139" t="s">
        <v>130</v>
      </c>
      <c r="D227" s="139" t="s">
        <v>131</v>
      </c>
      <c r="E227" s="843" t="s">
        <v>132</v>
      </c>
      <c r="F227" s="844"/>
      <c r="G227" s="843" t="s">
        <v>133</v>
      </c>
      <c r="H227" s="845"/>
      <c r="I227" s="845"/>
      <c r="J227" s="845"/>
      <c r="K227" s="844"/>
      <c r="L227" s="140" t="s">
        <v>96</v>
      </c>
      <c r="M227" s="140" t="s">
        <v>785</v>
      </c>
      <c r="O227" s="178"/>
      <c r="P227" s="178"/>
      <c r="Q227" s="178"/>
      <c r="R227" s="178"/>
    </row>
    <row r="228" spans="1:18" s="177" customFormat="1" ht="45" x14ac:dyDescent="0.25">
      <c r="A228" s="181" t="s">
        <v>529</v>
      </c>
      <c r="B228" s="138"/>
      <c r="C228" s="139"/>
      <c r="D228" s="139"/>
      <c r="E228" s="141" t="s">
        <v>134</v>
      </c>
      <c r="F228" s="141" t="s">
        <v>135</v>
      </c>
      <c r="G228" s="180" t="s">
        <v>609</v>
      </c>
      <c r="H228" s="141" t="s">
        <v>136</v>
      </c>
      <c r="I228" s="141" t="s">
        <v>137</v>
      </c>
      <c r="J228" s="141" t="s">
        <v>138</v>
      </c>
      <c r="K228" s="141" t="s">
        <v>139</v>
      </c>
      <c r="L228" s="140"/>
      <c r="M228" s="179"/>
      <c r="O228" s="139" t="s">
        <v>804</v>
      </c>
      <c r="P228" s="139" t="str">
        <f>+H228</f>
        <v>Aporte establecido contractual</v>
      </c>
      <c r="Q228" s="139" t="str">
        <f>+E228</f>
        <v>Aporte consignado
pesos corrientes</v>
      </c>
      <c r="R228" s="139" t="str">
        <f>+K228</f>
        <v>Aportes efectuados en pesos del mes de referencia</v>
      </c>
    </row>
    <row r="229" spans="1:18" ht="15" x14ac:dyDescent="0.25">
      <c r="A229" s="175" t="s">
        <v>529</v>
      </c>
      <c r="B229" s="350" t="s">
        <v>140</v>
      </c>
      <c r="C229" s="154" t="s">
        <v>50</v>
      </c>
      <c r="D229" s="55" t="s">
        <v>142</v>
      </c>
      <c r="E229" s="117">
        <v>1137653386</v>
      </c>
      <c r="F229" s="4" t="s">
        <v>219</v>
      </c>
      <c r="G229" s="203">
        <v>42913</v>
      </c>
      <c r="H229" s="161">
        <v>923770253.59000003</v>
      </c>
      <c r="I229" s="39">
        <f>137.71/111.82</f>
        <v>1.2315328206045431</v>
      </c>
      <c r="J229" s="75" t="s">
        <v>184</v>
      </c>
      <c r="K229" s="209">
        <f>+E229/I229</f>
        <v>923770253.59465539</v>
      </c>
      <c r="L229" s="170" t="s">
        <v>177</v>
      </c>
      <c r="N229" s="214">
        <f>+H229-K229+M228</f>
        <v>-4.6553611755371094E-3</v>
      </c>
      <c r="P229" s="216"/>
      <c r="Q229" s="216"/>
      <c r="R229" s="216"/>
    </row>
    <row r="230" spans="1:18" ht="15" x14ac:dyDescent="0.25">
      <c r="A230" s="175" t="s">
        <v>529</v>
      </c>
      <c r="B230" s="350" t="s">
        <v>144</v>
      </c>
      <c r="C230" s="155" t="s">
        <v>50</v>
      </c>
      <c r="D230" s="55" t="s">
        <v>142</v>
      </c>
      <c r="E230" s="117">
        <v>1138975183</v>
      </c>
      <c r="F230" s="4" t="s">
        <v>220</v>
      </c>
      <c r="G230" s="203">
        <v>42942</v>
      </c>
      <c r="H230" s="161">
        <v>923770253.59000003</v>
      </c>
      <c r="I230" s="39">
        <f>137.87/111.82</f>
        <v>1.2329636916472904</v>
      </c>
      <c r="J230" s="75" t="s">
        <v>186</v>
      </c>
      <c r="K230" s="209">
        <f>+E230/I230</f>
        <v>923770254.31972146</v>
      </c>
      <c r="L230" s="170" t="s">
        <v>177</v>
      </c>
      <c r="N230" s="214">
        <f>+H230-K230+N229</f>
        <v>-0.73437678813934326</v>
      </c>
      <c r="P230" s="215">
        <f>SUM(H229:H286)</f>
        <v>106038034870.93999</v>
      </c>
      <c r="Q230" s="215">
        <f>SUM(E229:E286)</f>
        <v>137646297568.80002</v>
      </c>
      <c r="R230" s="215">
        <f>SUM(K229:K286)</f>
        <v>106065077403.6105</v>
      </c>
    </row>
    <row r="231" spans="1:18" ht="15" x14ac:dyDescent="0.25">
      <c r="A231" s="175" t="s">
        <v>529</v>
      </c>
      <c r="B231" s="350" t="s">
        <v>145</v>
      </c>
      <c r="C231" s="155" t="s">
        <v>50</v>
      </c>
      <c r="D231" s="55" t="s">
        <v>142</v>
      </c>
      <c r="E231" s="117">
        <v>1139966530</v>
      </c>
      <c r="F231" s="4" t="s">
        <v>221</v>
      </c>
      <c r="G231" s="203">
        <v>42984</v>
      </c>
      <c r="H231" s="161">
        <v>923770253.59000003</v>
      </c>
      <c r="I231" s="39">
        <f>137.99/111.82</f>
        <v>1.2340368449293508</v>
      </c>
      <c r="J231" s="75" t="s">
        <v>222</v>
      </c>
      <c r="K231" s="209">
        <f>+E231/I231</f>
        <v>923770254.25465608</v>
      </c>
      <c r="L231" s="170" t="s">
        <v>177</v>
      </c>
      <c r="N231" s="214">
        <f>+H231-K231+N230</f>
        <v>-1.3990328311920166</v>
      </c>
    </row>
    <row r="232" spans="1:18" ht="15" x14ac:dyDescent="0.25">
      <c r="A232" s="175" t="s">
        <v>529</v>
      </c>
      <c r="B232" s="350" t="s">
        <v>146</v>
      </c>
      <c r="C232" s="155" t="s">
        <v>50</v>
      </c>
      <c r="D232" s="55" t="s">
        <v>142</v>
      </c>
      <c r="E232" s="117">
        <v>1140462203</v>
      </c>
      <c r="F232" s="4" t="s">
        <v>223</v>
      </c>
      <c r="G232" s="203">
        <v>43017</v>
      </c>
      <c r="H232" s="161">
        <v>923770253.59000003</v>
      </c>
      <c r="I232" s="39">
        <f>138.05/111.82</f>
        <v>1.2345734215703812</v>
      </c>
      <c r="J232" s="75" t="s">
        <v>224</v>
      </c>
      <c r="K232" s="209">
        <f>+E232/I232</f>
        <v>923770253.81716752</v>
      </c>
      <c r="L232" s="170" t="s">
        <v>177</v>
      </c>
      <c r="N232" s="214">
        <f>+H232-K232+N231</f>
        <v>-1.6262003183364868</v>
      </c>
    </row>
    <row r="233" spans="1:18" ht="15" x14ac:dyDescent="0.25">
      <c r="A233" s="175" t="s">
        <v>529</v>
      </c>
      <c r="B233" s="350" t="s">
        <v>147</v>
      </c>
      <c r="C233" s="155" t="s">
        <v>50</v>
      </c>
      <c r="D233" s="55" t="s">
        <v>142</v>
      </c>
      <c r="E233" s="117">
        <v>1140627428</v>
      </c>
      <c r="F233" s="4" t="s">
        <v>225</v>
      </c>
      <c r="G233" s="203">
        <v>43053</v>
      </c>
      <c r="H233" s="161">
        <v>923770253.59000003</v>
      </c>
      <c r="I233" s="39">
        <f>138.07/111.82</f>
        <v>1.2347522804507245</v>
      </c>
      <c r="J233" s="75" t="s">
        <v>226</v>
      </c>
      <c r="K233" s="209">
        <f>+E233/I233</f>
        <v>923770254.21134198</v>
      </c>
      <c r="L233" s="170" t="s">
        <v>177</v>
      </c>
      <c r="N233" s="214">
        <f>+H233-K233+N232</f>
        <v>-2.2475422620773315</v>
      </c>
      <c r="O233" s="857"/>
      <c r="P233" s="857"/>
      <c r="Q233" s="857"/>
    </row>
    <row r="234" spans="1:18" ht="15" x14ac:dyDescent="0.25">
      <c r="A234" s="175" t="s">
        <v>529</v>
      </c>
      <c r="B234" s="350" t="s">
        <v>148</v>
      </c>
      <c r="C234" s="155" t="s">
        <v>50</v>
      </c>
      <c r="D234" s="55" t="s">
        <v>142</v>
      </c>
      <c r="E234" s="117">
        <v>1142692734</v>
      </c>
      <c r="F234" s="4" t="s">
        <v>227</v>
      </c>
      <c r="G234" s="203">
        <v>43023</v>
      </c>
      <c r="H234" s="161">
        <v>923770253.59000003</v>
      </c>
      <c r="I234" s="39">
        <f>138.32/111.82</f>
        <v>1.2369880164550171</v>
      </c>
      <c r="J234" s="75" t="s">
        <v>228</v>
      </c>
      <c r="K234" s="209">
        <f>+E234/I234</f>
        <v>923770253.87420464</v>
      </c>
      <c r="L234" s="170" t="s">
        <v>177</v>
      </c>
      <c r="N234" s="214">
        <f>+H234-K234+N233</f>
        <v>-2.5317468643188477</v>
      </c>
    </row>
    <row r="235" spans="1:18" ht="15" x14ac:dyDescent="0.25">
      <c r="A235" s="175" t="s">
        <v>529</v>
      </c>
      <c r="B235" s="350" t="s">
        <v>149</v>
      </c>
      <c r="C235" s="155" t="s">
        <v>50</v>
      </c>
      <c r="D235" s="55" t="s">
        <v>142</v>
      </c>
      <c r="E235" s="117">
        <v>1147071184</v>
      </c>
      <c r="F235" s="4" t="s">
        <v>229</v>
      </c>
      <c r="G235" s="203">
        <v>43116</v>
      </c>
      <c r="H235" s="161">
        <v>923770253.59000003</v>
      </c>
      <c r="I235" s="39">
        <f>138.85/111.82</f>
        <v>1.2417277767841173</v>
      </c>
      <c r="J235" s="75" t="s">
        <v>230</v>
      </c>
      <c r="K235" s="209">
        <f>+E235/I235</f>
        <v>923770254.19431043</v>
      </c>
      <c r="L235" s="170" t="s">
        <v>177</v>
      </c>
      <c r="M235" s="1" t="s">
        <v>941</v>
      </c>
      <c r="N235" s="214">
        <f>+H235-K235+N234</f>
        <v>-3.1360572576522827</v>
      </c>
    </row>
    <row r="236" spans="1:18" ht="15" x14ac:dyDescent="0.25">
      <c r="A236" s="175" t="s">
        <v>529</v>
      </c>
      <c r="B236" s="350" t="s">
        <v>150</v>
      </c>
      <c r="C236" s="155" t="s">
        <v>50</v>
      </c>
      <c r="D236" s="55" t="s">
        <v>142</v>
      </c>
      <c r="E236" s="117">
        <v>1154258450</v>
      </c>
      <c r="F236" s="4" t="s">
        <v>231</v>
      </c>
      <c r="G236" s="203">
        <v>43150</v>
      </c>
      <c r="H236" s="161">
        <v>923770253.59000003</v>
      </c>
      <c r="I236" s="39">
        <f>139.72/111.82</f>
        <v>1.2495081380790556</v>
      </c>
      <c r="J236" s="75" t="s">
        <v>232</v>
      </c>
      <c r="K236" s="209">
        <f>+E236/I236</f>
        <v>923770253.9292872</v>
      </c>
      <c r="L236" s="170" t="s">
        <v>177</v>
      </c>
      <c r="M236" s="1" t="s">
        <v>921</v>
      </c>
      <c r="N236" s="214">
        <f>+H236-K236+N235</f>
        <v>-3.4753444194793701</v>
      </c>
    </row>
    <row r="237" spans="1:18" ht="15" x14ac:dyDescent="0.25">
      <c r="A237" s="175" t="s">
        <v>529</v>
      </c>
      <c r="B237" s="350" t="s">
        <v>178</v>
      </c>
      <c r="C237" s="155" t="s">
        <v>50</v>
      </c>
      <c r="D237" s="55" t="s">
        <v>142</v>
      </c>
      <c r="E237" s="117">
        <v>1162437063</v>
      </c>
      <c r="F237" s="4" t="s">
        <v>233</v>
      </c>
      <c r="G237" s="203">
        <v>43171</v>
      </c>
      <c r="H237" s="161">
        <v>923770253.59000003</v>
      </c>
      <c r="I237" s="39">
        <f>140.71/111.82</f>
        <v>1.2583616526560546</v>
      </c>
      <c r="J237" s="75" t="s">
        <v>234</v>
      </c>
      <c r="K237" s="209">
        <f>+E237/I237</f>
        <v>923770253.60429239</v>
      </c>
      <c r="L237" s="170" t="s">
        <v>177</v>
      </c>
      <c r="M237" s="1" t="s">
        <v>940</v>
      </c>
      <c r="N237" s="214">
        <f>+H237-K237+N236</f>
        <v>-3.4896367788314819</v>
      </c>
    </row>
    <row r="238" spans="1:18" ht="15" x14ac:dyDescent="0.25">
      <c r="A238" s="175" t="s">
        <v>529</v>
      </c>
      <c r="B238" s="350" t="s">
        <v>179</v>
      </c>
      <c r="C238" s="155" t="s">
        <v>50</v>
      </c>
      <c r="D238" s="55" t="s">
        <v>142</v>
      </c>
      <c r="E238" s="117">
        <v>1165245880</v>
      </c>
      <c r="F238" s="4" t="s">
        <v>235</v>
      </c>
      <c r="G238" s="203">
        <v>43209</v>
      </c>
      <c r="H238" s="161">
        <v>923770253.59000003</v>
      </c>
      <c r="I238" s="77">
        <f>141.05/111.82</f>
        <v>1.2614022536218925</v>
      </c>
      <c r="J238" s="75" t="s">
        <v>236</v>
      </c>
      <c r="K238" s="209">
        <f>+E238/I238</f>
        <v>923770253.82204878</v>
      </c>
      <c r="L238" s="170" t="s">
        <v>177</v>
      </c>
      <c r="M238" s="1" t="s">
        <v>939</v>
      </c>
      <c r="N238" s="214">
        <f>+H238-K238+N237</f>
        <v>-3.721685528755188</v>
      </c>
    </row>
    <row r="239" spans="1:18" ht="15" x14ac:dyDescent="0.25">
      <c r="A239" s="175" t="s">
        <v>529</v>
      </c>
      <c r="B239" s="350" t="s">
        <v>180</v>
      </c>
      <c r="C239" s="155" t="s">
        <v>50</v>
      </c>
      <c r="D239" s="55" t="s">
        <v>142</v>
      </c>
      <c r="E239" s="117">
        <v>1170615677</v>
      </c>
      <c r="F239" s="4" t="s">
        <v>292</v>
      </c>
      <c r="G239" s="203">
        <v>43237</v>
      </c>
      <c r="H239" s="161">
        <v>923770253.59000003</v>
      </c>
      <c r="I239" s="77">
        <f>141.7/111.82</f>
        <v>1.2672151672330532</v>
      </c>
      <c r="J239" s="75" t="s">
        <v>199</v>
      </c>
      <c r="K239" s="209">
        <f>+E239/I239</f>
        <v>923770254.07297099</v>
      </c>
      <c r="L239" s="170" t="s">
        <v>177</v>
      </c>
      <c r="M239" s="1" t="s">
        <v>917</v>
      </c>
      <c r="N239" s="214">
        <f>+H239-K239+N238</f>
        <v>-4.2046564817428589</v>
      </c>
    </row>
    <row r="240" spans="1:18" ht="15" x14ac:dyDescent="0.25">
      <c r="A240" s="175" t="s">
        <v>529</v>
      </c>
      <c r="B240" s="350" t="s">
        <v>181</v>
      </c>
      <c r="C240" s="155" t="s">
        <v>50</v>
      </c>
      <c r="D240" s="55" t="s">
        <v>142</v>
      </c>
      <c r="E240" s="117">
        <v>1173589718</v>
      </c>
      <c r="F240" s="4" t="s">
        <v>293</v>
      </c>
      <c r="G240" s="203">
        <v>43279</v>
      </c>
      <c r="H240" s="161">
        <v>923770253.59000003</v>
      </c>
      <c r="I240" s="77">
        <f>142.06/111.82</f>
        <v>1.2704346270792346</v>
      </c>
      <c r="J240" s="75" t="s">
        <v>294</v>
      </c>
      <c r="K240" s="209">
        <f>+E240/I240</f>
        <v>923770253.88399255</v>
      </c>
      <c r="L240" s="170" t="s">
        <v>177</v>
      </c>
      <c r="M240" s="1" t="s">
        <v>938</v>
      </c>
      <c r="N240" s="214">
        <f>+H240-K240+N239</f>
        <v>-4.498649001121521</v>
      </c>
    </row>
    <row r="241" spans="1:14" ht="15" x14ac:dyDescent="0.25">
      <c r="A241" s="175" t="s">
        <v>529</v>
      </c>
      <c r="B241" s="350" t="s">
        <v>182</v>
      </c>
      <c r="C241" s="155" t="s">
        <v>50</v>
      </c>
      <c r="D241" s="55" t="s">
        <v>142</v>
      </c>
      <c r="E241" s="117">
        <v>1175407188</v>
      </c>
      <c r="F241" s="4" t="s">
        <v>299</v>
      </c>
      <c r="G241" s="203">
        <v>43305</v>
      </c>
      <c r="H241" s="161">
        <v>923770253.59000003</v>
      </c>
      <c r="I241" s="77">
        <f>142.28/111.82</f>
        <v>1.272402074763012</v>
      </c>
      <c r="J241" s="75" t="s">
        <v>300</v>
      </c>
      <c r="K241" s="209">
        <f>+E241/I241</f>
        <v>923770254.16193414</v>
      </c>
      <c r="L241" s="170" t="s">
        <v>177</v>
      </c>
      <c r="M241" s="1" t="s">
        <v>915</v>
      </c>
      <c r="N241" s="214">
        <f>+H241-K241+N240</f>
        <v>-5.0705831050872803</v>
      </c>
    </row>
    <row r="242" spans="1:14" ht="15" x14ac:dyDescent="0.25">
      <c r="A242" s="175" t="s">
        <v>529</v>
      </c>
      <c r="B242" s="350" t="s">
        <v>183</v>
      </c>
      <c r="C242" s="155" t="s">
        <v>50</v>
      </c>
      <c r="D242" s="55" t="s">
        <v>142</v>
      </c>
      <c r="E242" s="117">
        <v>1173920167</v>
      </c>
      <c r="F242" s="4" t="s">
        <v>302</v>
      </c>
      <c r="G242" s="203">
        <v>43333</v>
      </c>
      <c r="H242" s="161">
        <v>923770253.59000003</v>
      </c>
      <c r="I242" s="77">
        <f>142.1/111.82</f>
        <v>1.2707923448399214</v>
      </c>
      <c r="J242" s="75" t="s">
        <v>303</v>
      </c>
      <c r="K242" s="209">
        <f>+E242/I242</f>
        <v>923770253.86305404</v>
      </c>
      <c r="L242" s="170" t="s">
        <v>177</v>
      </c>
      <c r="M242" s="1" t="s">
        <v>937</v>
      </c>
      <c r="N242" s="214">
        <f>+H242-K242+N241</f>
        <v>-5.3436371088027954</v>
      </c>
    </row>
    <row r="243" spans="1:14" ht="28.5" x14ac:dyDescent="0.25">
      <c r="A243" s="175" t="s">
        <v>529</v>
      </c>
      <c r="B243" s="350" t="s">
        <v>185</v>
      </c>
      <c r="C243" s="155" t="s">
        <v>50</v>
      </c>
      <c r="D243" s="55" t="s">
        <v>142</v>
      </c>
      <c r="E243" s="117">
        <v>1177224657</v>
      </c>
      <c r="F243" s="4" t="s">
        <v>313</v>
      </c>
      <c r="G243" s="203">
        <v>43384</v>
      </c>
      <c r="H243" s="161">
        <v>923770253.59000003</v>
      </c>
      <c r="I243" s="77">
        <f>142.5/111.82</f>
        <v>1.2743695224467895</v>
      </c>
      <c r="J243" s="75" t="s">
        <v>316</v>
      </c>
      <c r="K243" s="209">
        <f>+E243/I243</f>
        <v>923770253.65431583</v>
      </c>
      <c r="L243" s="170" t="s">
        <v>655</v>
      </c>
      <c r="M243" s="1" t="s">
        <v>912</v>
      </c>
      <c r="N243" s="214">
        <f>+H243-K243+N242</f>
        <v>-5.4079529047012329</v>
      </c>
    </row>
    <row r="244" spans="1:14" ht="15" x14ac:dyDescent="0.25">
      <c r="A244" s="175" t="s">
        <v>529</v>
      </c>
      <c r="B244" s="350" t="s">
        <v>187</v>
      </c>
      <c r="C244" s="155" t="s">
        <v>50</v>
      </c>
      <c r="D244" s="55" t="s">
        <v>142</v>
      </c>
      <c r="E244" s="117">
        <v>1177224657</v>
      </c>
      <c r="F244" s="4" t="s">
        <v>317</v>
      </c>
      <c r="G244" s="203">
        <v>43384</v>
      </c>
      <c r="H244" s="161">
        <v>923770253.59000003</v>
      </c>
      <c r="I244" s="77">
        <f>142.5/111.82</f>
        <v>1.2743695224467895</v>
      </c>
      <c r="J244" s="75" t="s">
        <v>318</v>
      </c>
      <c r="K244" s="209">
        <f>+E244/I244</f>
        <v>923770253.65431583</v>
      </c>
      <c r="L244" s="170" t="s">
        <v>177</v>
      </c>
      <c r="M244" s="1" t="s">
        <v>912</v>
      </c>
      <c r="N244" s="214">
        <f>+H244-K244+N243</f>
        <v>-5.4722687005996704</v>
      </c>
    </row>
    <row r="245" spans="1:14" ht="15" x14ac:dyDescent="0.25">
      <c r="A245" s="175" t="s">
        <v>529</v>
      </c>
      <c r="B245" s="350" t="s">
        <v>189</v>
      </c>
      <c r="C245" s="155" t="s">
        <v>50</v>
      </c>
      <c r="D245" s="55" t="s">
        <v>142</v>
      </c>
      <c r="E245" s="117">
        <v>1178629066</v>
      </c>
      <c r="F245" s="4" t="s">
        <v>321</v>
      </c>
      <c r="G245" s="203">
        <v>43431</v>
      </c>
      <c r="H245" s="161">
        <v>923770253.59000003</v>
      </c>
      <c r="I245" s="77">
        <f>142.67/111.82</f>
        <v>1.2758898229297084</v>
      </c>
      <c r="J245" s="75" t="s">
        <v>318</v>
      </c>
      <c r="K245" s="209">
        <f>+E245/I245</f>
        <v>923770254.15378153</v>
      </c>
      <c r="L245" s="170" t="s">
        <v>177</v>
      </c>
      <c r="M245" s="1" t="s">
        <v>910</v>
      </c>
      <c r="N245" s="214">
        <f>+H245-K245+N244</f>
        <v>-6.0360502004623413</v>
      </c>
    </row>
    <row r="246" spans="1:14" ht="15" x14ac:dyDescent="0.25">
      <c r="A246" s="175" t="s">
        <v>529</v>
      </c>
      <c r="B246" s="350" t="s">
        <v>191</v>
      </c>
      <c r="C246" s="155" t="s">
        <v>50</v>
      </c>
      <c r="D246" s="55" t="s">
        <v>142</v>
      </c>
      <c r="E246" s="117">
        <v>1180033474</v>
      </c>
      <c r="F246" s="4" t="s">
        <v>329</v>
      </c>
      <c r="G246" s="203">
        <v>43445</v>
      </c>
      <c r="H246" s="161">
        <v>923770253.59000003</v>
      </c>
      <c r="I246" s="77">
        <f>142.84/111.82</f>
        <v>1.2774101234126276</v>
      </c>
      <c r="J246" s="75" t="s">
        <v>328</v>
      </c>
      <c r="K246" s="209">
        <f>+E246/I246</f>
        <v>923770253.86922419</v>
      </c>
      <c r="L246" s="170" t="s">
        <v>177</v>
      </c>
      <c r="M246" s="1" t="s">
        <v>936</v>
      </c>
      <c r="N246" s="214">
        <f>+H246-K246+N245</f>
        <v>-6.3152743577957153</v>
      </c>
    </row>
    <row r="247" spans="1:14" ht="15" x14ac:dyDescent="0.25">
      <c r="A247" s="175" t="s">
        <v>529</v>
      </c>
      <c r="B247" s="350" t="s">
        <v>245</v>
      </c>
      <c r="C247" s="155" t="s">
        <v>50</v>
      </c>
      <c r="D247" s="55" t="s">
        <v>142</v>
      </c>
      <c r="E247" s="117">
        <v>1180033474</v>
      </c>
      <c r="F247" s="4" t="s">
        <v>330</v>
      </c>
      <c r="G247" s="203">
        <v>43445</v>
      </c>
      <c r="H247" s="161">
        <v>923770253.59000003</v>
      </c>
      <c r="I247" s="77">
        <f>142.84/111.82</f>
        <v>1.2774101234126276</v>
      </c>
      <c r="J247" s="75" t="s">
        <v>328</v>
      </c>
      <c r="K247" s="209">
        <f>+E247/I247</f>
        <v>923770253.86922419</v>
      </c>
      <c r="L247" s="170" t="s">
        <v>177</v>
      </c>
      <c r="M247" s="1" t="s">
        <v>936</v>
      </c>
      <c r="N247" s="214">
        <f>+H247-K247+N246</f>
        <v>-6.5944985151290894</v>
      </c>
    </row>
    <row r="248" spans="1:14" ht="15" x14ac:dyDescent="0.25">
      <c r="A248" s="175" t="s">
        <v>529</v>
      </c>
      <c r="B248" s="350" t="s">
        <v>246</v>
      </c>
      <c r="C248" s="155" t="s">
        <v>50</v>
      </c>
      <c r="D248" s="55" t="s">
        <v>142</v>
      </c>
      <c r="E248" s="117">
        <v>1190690455</v>
      </c>
      <c r="F248" s="4" t="s">
        <v>338</v>
      </c>
      <c r="G248" s="203">
        <v>43515</v>
      </c>
      <c r="H248" s="161">
        <v>923770253.59000003</v>
      </c>
      <c r="I248" s="77">
        <f>100.6/78.05</f>
        <v>1.2889173606662396</v>
      </c>
      <c r="J248" s="75" t="s">
        <v>339</v>
      </c>
      <c r="K248" s="209">
        <f>+E248/I248</f>
        <v>923791153.20825052</v>
      </c>
      <c r="L248" s="170" t="s">
        <v>177</v>
      </c>
      <c r="M248" s="1" t="s">
        <v>935</v>
      </c>
      <c r="N248" s="214">
        <f>+H248-K248+N247</f>
        <v>-20906.212749004364</v>
      </c>
    </row>
    <row r="249" spans="1:14" ht="15" x14ac:dyDescent="0.25">
      <c r="A249" s="175" t="s">
        <v>529</v>
      </c>
      <c r="B249" s="350" t="s">
        <v>247</v>
      </c>
      <c r="C249" s="155" t="s">
        <v>50</v>
      </c>
      <c r="D249" s="55" t="s">
        <v>142</v>
      </c>
      <c r="E249" s="117">
        <v>1197547273</v>
      </c>
      <c r="F249" s="4" t="s">
        <v>343</v>
      </c>
      <c r="G249" s="203">
        <v>43544</v>
      </c>
      <c r="H249" s="161">
        <v>923770253.59000003</v>
      </c>
      <c r="I249" s="77">
        <f>101.18/78.05</f>
        <v>1.2963484945547727</v>
      </c>
      <c r="J249" s="75" t="s">
        <v>344</v>
      </c>
      <c r="K249" s="209">
        <f>+E249/I249</f>
        <v>923784983.76803708</v>
      </c>
      <c r="L249" s="170" t="s">
        <v>177</v>
      </c>
      <c r="M249" s="1" t="s">
        <v>934</v>
      </c>
      <c r="N249" s="214">
        <f>+H249-K249+N248</f>
        <v>-35636.39078605175</v>
      </c>
    </row>
    <row r="250" spans="1:14" ht="15" x14ac:dyDescent="0.25">
      <c r="A250" s="175" t="s">
        <v>529</v>
      </c>
      <c r="B250" s="350" t="s">
        <v>248</v>
      </c>
      <c r="C250" s="155" t="s">
        <v>50</v>
      </c>
      <c r="D250" s="55" t="s">
        <v>142</v>
      </c>
      <c r="E250" s="117">
        <v>1202759891</v>
      </c>
      <c r="F250" s="4" t="s">
        <v>399</v>
      </c>
      <c r="G250" s="203">
        <v>43580</v>
      </c>
      <c r="H250" s="161">
        <v>923770253.59000003</v>
      </c>
      <c r="I250" s="77">
        <f>101.62/78.05</f>
        <v>1.3019859064702115</v>
      </c>
      <c r="J250" s="75" t="s">
        <v>346</v>
      </c>
      <c r="K250" s="209">
        <f>+E250/I250</f>
        <v>923788717.6987797</v>
      </c>
      <c r="L250" s="170" t="s">
        <v>177</v>
      </c>
      <c r="N250" s="214">
        <f>+H250-K250+N249</f>
        <v>-54100.499565720558</v>
      </c>
    </row>
    <row r="251" spans="1:14" ht="42.75" x14ac:dyDescent="0.25">
      <c r="A251" s="175" t="s">
        <v>529</v>
      </c>
      <c r="B251" s="350" t="s">
        <v>249</v>
      </c>
      <c r="C251" s="155" t="s">
        <v>50</v>
      </c>
      <c r="D251" s="55" t="s">
        <v>142</v>
      </c>
      <c r="E251" s="117">
        <v>1208653662.2483025</v>
      </c>
      <c r="F251" s="202" t="s">
        <v>419</v>
      </c>
      <c r="G251" s="176">
        <v>43612</v>
      </c>
      <c r="H251" s="161">
        <v>923770254</v>
      </c>
      <c r="I251" s="77">
        <f>102.12/78.05</f>
        <v>1.3083920563741192</v>
      </c>
      <c r="J251" s="75" t="s">
        <v>400</v>
      </c>
      <c r="K251" s="209">
        <f>+E251/I251</f>
        <v>923770254.00000012</v>
      </c>
      <c r="L251" s="170" t="s">
        <v>455</v>
      </c>
      <c r="M251" s="1" t="s">
        <v>933</v>
      </c>
      <c r="N251" s="214">
        <f>+H251-K251+N250</f>
        <v>-54100.499565839767</v>
      </c>
    </row>
    <row r="252" spans="1:14" ht="15" x14ac:dyDescent="0.25">
      <c r="A252" s="175" t="s">
        <v>529</v>
      </c>
      <c r="B252" s="350" t="s">
        <v>656</v>
      </c>
      <c r="C252" s="155" t="s">
        <v>50</v>
      </c>
      <c r="D252" s="55" t="s">
        <v>142</v>
      </c>
      <c r="E252" s="117">
        <v>1208653662.2483025</v>
      </c>
      <c r="F252" s="202"/>
      <c r="G252" s="176">
        <v>43612</v>
      </c>
      <c r="H252" s="161">
        <v>923770254</v>
      </c>
      <c r="I252" s="77">
        <f>102.12/78.05</f>
        <v>1.3083920563741192</v>
      </c>
      <c r="J252" s="75" t="s">
        <v>400</v>
      </c>
      <c r="K252" s="209">
        <f>+E252/I252</f>
        <v>923770254.00000012</v>
      </c>
      <c r="L252" s="170"/>
      <c r="M252" s="1" t="s">
        <v>933</v>
      </c>
      <c r="N252" s="214">
        <f>+H252-K252+N251</f>
        <v>-54100.499565958977</v>
      </c>
    </row>
    <row r="253" spans="1:14" ht="15" x14ac:dyDescent="0.25">
      <c r="A253" s="175" t="s">
        <v>529</v>
      </c>
      <c r="B253" s="350" t="s">
        <v>657</v>
      </c>
      <c r="C253" s="155" t="s">
        <v>50</v>
      </c>
      <c r="D253" s="55" t="s">
        <v>142</v>
      </c>
      <c r="E253" s="117">
        <v>1104224629.5033953</v>
      </c>
      <c r="F253" s="202"/>
      <c r="G253" s="176">
        <v>43612</v>
      </c>
      <c r="H253" s="161">
        <v>852687174</v>
      </c>
      <c r="I253" s="77">
        <f>102.12/78.05</f>
        <v>1.3083920563741192</v>
      </c>
      <c r="J253" s="75" t="s">
        <v>400</v>
      </c>
      <c r="K253" s="209">
        <f>+E253/I253</f>
        <v>843955467.41813552</v>
      </c>
      <c r="L253" s="170"/>
      <c r="M253" s="1" t="s">
        <v>933</v>
      </c>
      <c r="N253" s="214">
        <f>+H253-K253+N252</f>
        <v>8677606.0822985172</v>
      </c>
    </row>
    <row r="254" spans="1:14" ht="28.5" x14ac:dyDescent="0.25">
      <c r="A254" s="175" t="s">
        <v>529</v>
      </c>
      <c r="B254" s="350" t="s">
        <v>658</v>
      </c>
      <c r="C254" s="155" t="s">
        <v>50</v>
      </c>
      <c r="D254" s="55" t="s">
        <v>142</v>
      </c>
      <c r="E254" s="117">
        <v>11552029.939495197</v>
      </c>
      <c r="F254" s="4" t="s">
        <v>659</v>
      </c>
      <c r="G254" s="203">
        <v>43748</v>
      </c>
      <c r="H254" s="161"/>
      <c r="I254" s="77">
        <f>103.26/78.05</f>
        <v>1.322998078155029</v>
      </c>
      <c r="J254" s="75" t="s">
        <v>460</v>
      </c>
      <c r="K254" s="209">
        <f>+E254/I254</f>
        <v>8731705.7599999998</v>
      </c>
      <c r="L254" s="170" t="s">
        <v>660</v>
      </c>
      <c r="M254" s="1" t="s">
        <v>932</v>
      </c>
      <c r="N254" s="214">
        <f>+H254-K254+N253</f>
        <v>-54099.677701482549</v>
      </c>
    </row>
    <row r="255" spans="1:14" ht="42.75" x14ac:dyDescent="0.25">
      <c r="A255" s="175" t="s">
        <v>529</v>
      </c>
      <c r="B255" s="350" t="s">
        <v>426</v>
      </c>
      <c r="C255" s="155" t="s">
        <v>50</v>
      </c>
      <c r="D255" s="55" t="s">
        <v>142</v>
      </c>
      <c r="E255" s="117">
        <v>1128103492.4694428</v>
      </c>
      <c r="F255" s="4" t="s">
        <v>427</v>
      </c>
      <c r="G255" s="203">
        <v>43748</v>
      </c>
      <c r="H255" s="161">
        <v>852687174</v>
      </c>
      <c r="I255" s="77">
        <f>103.26/78.05</f>
        <v>1.322998078155029</v>
      </c>
      <c r="J255" s="75" t="s">
        <v>460</v>
      </c>
      <c r="K255" s="209">
        <f>+E255/I255</f>
        <v>852687174</v>
      </c>
      <c r="L255" s="170" t="s">
        <v>461</v>
      </c>
      <c r="M255" s="1" t="s">
        <v>932</v>
      </c>
      <c r="N255" s="214">
        <f>+H255-K255+N254</f>
        <v>-54099.677701482549</v>
      </c>
    </row>
    <row r="256" spans="1:14" ht="15" x14ac:dyDescent="0.25">
      <c r="A256" s="175" t="s">
        <v>529</v>
      </c>
      <c r="B256" s="350" t="s">
        <v>456</v>
      </c>
      <c r="C256" s="155" t="s">
        <v>50</v>
      </c>
      <c r="D256" s="55" t="s">
        <v>142</v>
      </c>
      <c r="E256" s="117">
        <v>1128103492.4694428</v>
      </c>
      <c r="F256" s="4" t="s">
        <v>457</v>
      </c>
      <c r="G256" s="203">
        <v>43748</v>
      </c>
      <c r="H256" s="161">
        <v>852687174</v>
      </c>
      <c r="I256" s="77">
        <f>103.26/78.05</f>
        <v>1.322998078155029</v>
      </c>
      <c r="J256" s="75" t="s">
        <v>460</v>
      </c>
      <c r="K256" s="209">
        <f>+E256/I256</f>
        <v>852687174</v>
      </c>
      <c r="L256" s="170"/>
      <c r="M256" s="1" t="s">
        <v>932</v>
      </c>
      <c r="N256" s="214">
        <f>+H256-K256+N255</f>
        <v>-54099.677701482549</v>
      </c>
    </row>
    <row r="257" spans="1:14" ht="15" x14ac:dyDescent="0.25">
      <c r="A257" s="175" t="s">
        <v>529</v>
      </c>
      <c r="B257" s="350" t="s">
        <v>458</v>
      </c>
      <c r="C257" s="155" t="s">
        <v>50</v>
      </c>
      <c r="D257" s="55" t="s">
        <v>142</v>
      </c>
      <c r="E257" s="117">
        <v>1128103492.4694428</v>
      </c>
      <c r="F257" s="4" t="s">
        <v>459</v>
      </c>
      <c r="G257" s="203">
        <v>43748</v>
      </c>
      <c r="H257" s="161">
        <v>852687174</v>
      </c>
      <c r="I257" s="77">
        <f>103.26/78.05</f>
        <v>1.322998078155029</v>
      </c>
      <c r="J257" s="75" t="s">
        <v>460</v>
      </c>
      <c r="K257" s="209">
        <f>+E257/I257</f>
        <v>852687174</v>
      </c>
      <c r="L257" s="170"/>
      <c r="M257" s="1" t="s">
        <v>932</v>
      </c>
      <c r="N257" s="214">
        <f>+H257-K257+N256</f>
        <v>-54099.677701482549</v>
      </c>
    </row>
    <row r="258" spans="1:14" ht="15" x14ac:dyDescent="0.25">
      <c r="A258" s="175" t="s">
        <v>529</v>
      </c>
      <c r="B258" s="350" t="s">
        <v>462</v>
      </c>
      <c r="C258" s="155" t="s">
        <v>50</v>
      </c>
      <c r="D258" s="55" t="s">
        <v>142</v>
      </c>
      <c r="E258" s="117">
        <v>1128103492.4694428</v>
      </c>
      <c r="F258" s="4" t="s">
        <v>463</v>
      </c>
      <c r="G258" s="203">
        <v>43748</v>
      </c>
      <c r="H258" s="161">
        <v>852687174</v>
      </c>
      <c r="I258" s="77">
        <f>103.26/78.05</f>
        <v>1.322998078155029</v>
      </c>
      <c r="J258" s="75" t="s">
        <v>460</v>
      </c>
      <c r="K258" s="209">
        <f>+E258/I258</f>
        <v>852687174</v>
      </c>
      <c r="L258" s="170"/>
      <c r="M258" s="1" t="s">
        <v>932</v>
      </c>
      <c r="N258" s="214">
        <f>+H258-K258+N257</f>
        <v>-54099.677701482549</v>
      </c>
    </row>
    <row r="259" spans="1:14" ht="15" x14ac:dyDescent="0.25">
      <c r="A259" s="175" t="s">
        <v>529</v>
      </c>
      <c r="B259" s="350" t="s">
        <v>464</v>
      </c>
      <c r="C259" s="155" t="s">
        <v>50</v>
      </c>
      <c r="D259" s="55" t="s">
        <v>142</v>
      </c>
      <c r="E259" s="117">
        <v>1128103492.4694428</v>
      </c>
      <c r="F259" s="4" t="s">
        <v>465</v>
      </c>
      <c r="G259" s="203">
        <v>43748</v>
      </c>
      <c r="H259" s="161">
        <v>852687174</v>
      </c>
      <c r="I259" s="77">
        <f>103.26/78.05</f>
        <v>1.322998078155029</v>
      </c>
      <c r="J259" s="75" t="s">
        <v>460</v>
      </c>
      <c r="K259" s="209">
        <f>+E259/I259</f>
        <v>852687174</v>
      </c>
      <c r="L259" s="170"/>
      <c r="M259" s="1" t="s">
        <v>932</v>
      </c>
      <c r="N259" s="214">
        <f>+H259-K259+N258</f>
        <v>-54099.677701482549</v>
      </c>
    </row>
    <row r="260" spans="1:14" ht="15" x14ac:dyDescent="0.25">
      <c r="A260" s="175" t="s">
        <v>529</v>
      </c>
      <c r="B260" s="350" t="s">
        <v>661</v>
      </c>
      <c r="C260" s="155" t="s">
        <v>50</v>
      </c>
      <c r="D260" s="55" t="s">
        <v>142</v>
      </c>
      <c r="E260" s="117">
        <f>142220.912723917</f>
        <v>142220.91272391699</v>
      </c>
      <c r="F260" s="4"/>
      <c r="G260" s="203">
        <v>43748</v>
      </c>
      <c r="H260" s="161"/>
      <c r="I260" s="77">
        <f>103.26/78.05</f>
        <v>1.322998078155029</v>
      </c>
      <c r="J260" s="75" t="s">
        <v>460</v>
      </c>
      <c r="K260" s="209">
        <f>+E260/I260</f>
        <v>107498.95640230215</v>
      </c>
      <c r="L260" s="170"/>
      <c r="M260" s="1" t="s">
        <v>932</v>
      </c>
      <c r="N260" s="214">
        <f>+H260-K260+N259</f>
        <v>-161598.63410378469</v>
      </c>
    </row>
    <row r="261" spans="1:14" ht="15" x14ac:dyDescent="0.25">
      <c r="A261" s="175" t="s">
        <v>529</v>
      </c>
      <c r="B261" s="350" t="s">
        <v>662</v>
      </c>
      <c r="C261" s="155" t="s">
        <v>50</v>
      </c>
      <c r="D261" s="55" t="s">
        <v>142</v>
      </c>
      <c r="E261" s="117">
        <v>1134002930</v>
      </c>
      <c r="F261" s="4" t="s">
        <v>663</v>
      </c>
      <c r="G261" s="203">
        <v>43844</v>
      </c>
      <c r="H261" s="161">
        <v>852687174</v>
      </c>
      <c r="I261" s="77">
        <f>103.8/78.05</f>
        <v>1.3299167200512492</v>
      </c>
      <c r="J261" s="75" t="s">
        <v>471</v>
      </c>
      <c r="K261" s="209">
        <f>+E261/I261</f>
        <v>852687174.24373794</v>
      </c>
      <c r="L261" s="170" t="s">
        <v>664</v>
      </c>
      <c r="M261" s="1" t="s">
        <v>931</v>
      </c>
      <c r="N261" s="214">
        <f>+H261-K261+N260</f>
        <v>-161598.87784172071</v>
      </c>
    </row>
    <row r="262" spans="1:14" ht="28.5" x14ac:dyDescent="0.25">
      <c r="A262" s="175" t="s">
        <v>529</v>
      </c>
      <c r="B262" s="350" t="s">
        <v>665</v>
      </c>
      <c r="C262" s="155" t="s">
        <v>50</v>
      </c>
      <c r="D262" s="55" t="s">
        <v>142</v>
      </c>
      <c r="E262" s="117">
        <v>1139221904.97</v>
      </c>
      <c r="F262" s="4" t="s">
        <v>666</v>
      </c>
      <c r="G262" s="203">
        <v>43893</v>
      </c>
      <c r="H262" s="161">
        <v>852687174</v>
      </c>
      <c r="I262" s="77">
        <f>104.24/78.05</f>
        <v>1.3355541319666879</v>
      </c>
      <c r="J262" s="75" t="s">
        <v>667</v>
      </c>
      <c r="K262" s="209">
        <f>+E262/I262</f>
        <v>852995679.99720371</v>
      </c>
      <c r="L262" s="170" t="s">
        <v>668</v>
      </c>
      <c r="M262" s="1" t="s">
        <v>930</v>
      </c>
      <c r="N262" s="214">
        <f>+H262-K262+N261</f>
        <v>-470104.8750454284</v>
      </c>
    </row>
    <row r="263" spans="1:14" ht="15" x14ac:dyDescent="0.25">
      <c r="A263" s="175" t="s">
        <v>529</v>
      </c>
      <c r="B263" s="350" t="s">
        <v>669</v>
      </c>
      <c r="C263" s="155" t="s">
        <v>50</v>
      </c>
      <c r="D263" s="55" t="s">
        <v>142</v>
      </c>
      <c r="E263" s="117">
        <v>1146457297</v>
      </c>
      <c r="F263" s="4" t="s">
        <v>670</v>
      </c>
      <c r="G263" s="203">
        <v>43906</v>
      </c>
      <c r="H263" s="161">
        <v>852687174</v>
      </c>
      <c r="I263" s="77">
        <f>104.94/78.05</f>
        <v>1.3445227418321588</v>
      </c>
      <c r="J263" s="75" t="s">
        <v>671</v>
      </c>
      <c r="K263" s="209">
        <f>+E263/I263</f>
        <v>852687173.91700017</v>
      </c>
      <c r="L263" s="170" t="s">
        <v>672</v>
      </c>
      <c r="M263" s="1" t="s">
        <v>929</v>
      </c>
      <c r="N263" s="214">
        <f>+H263-K263+N262</f>
        <v>-470104.79204560292</v>
      </c>
    </row>
    <row r="264" spans="1:14" ht="15" x14ac:dyDescent="0.25">
      <c r="A264" s="175" t="s">
        <v>529</v>
      </c>
      <c r="B264" s="350" t="s">
        <v>673</v>
      </c>
      <c r="C264" s="155" t="s">
        <v>50</v>
      </c>
      <c r="D264" s="55" t="s">
        <v>142</v>
      </c>
      <c r="E264" s="117">
        <v>1159384899</v>
      </c>
      <c r="F264" s="4" t="s">
        <v>674</v>
      </c>
      <c r="G264" s="203">
        <v>43935</v>
      </c>
      <c r="H264" s="161">
        <v>852687174</v>
      </c>
      <c r="I264" s="77">
        <f>105.53/78.05</f>
        <v>1.35208199871877</v>
      </c>
      <c r="J264" s="75" t="s">
        <v>675</v>
      </c>
      <c r="K264" s="209">
        <f>+E264/I264</f>
        <v>857481203.13607502</v>
      </c>
      <c r="L264" s="170" t="s">
        <v>676</v>
      </c>
      <c r="M264" s="1" t="s">
        <v>928</v>
      </c>
      <c r="N264" s="214">
        <f>+H264-K264+N263</f>
        <v>-5264133.9281206224</v>
      </c>
    </row>
    <row r="265" spans="1:14" ht="15" x14ac:dyDescent="0.25">
      <c r="A265" s="175" t="s">
        <v>529</v>
      </c>
      <c r="B265" s="350" t="s">
        <v>677</v>
      </c>
      <c r="C265" s="155" t="s">
        <v>50</v>
      </c>
      <c r="D265" s="55" t="s">
        <v>142</v>
      </c>
      <c r="E265" s="117">
        <v>1154760208.74</v>
      </c>
      <c r="F265" s="4" t="s">
        <v>678</v>
      </c>
      <c r="G265" s="203">
        <v>43973</v>
      </c>
      <c r="H265" s="161">
        <v>852687174</v>
      </c>
      <c r="I265" s="77">
        <f>[25]IPC!$S$13/78.05</f>
        <v>1.3542600896860988</v>
      </c>
      <c r="J265" s="75" t="s">
        <v>679</v>
      </c>
      <c r="K265" s="209">
        <f>+E265/I265</f>
        <v>852687174.00337744</v>
      </c>
      <c r="L265" s="170" t="s">
        <v>680</v>
      </c>
      <c r="M265" s="1" t="s">
        <v>927</v>
      </c>
      <c r="N265" s="214">
        <f>+H265-K265+N264</f>
        <v>-5264133.93149806</v>
      </c>
    </row>
    <row r="266" spans="1:14" ht="15" x14ac:dyDescent="0.25">
      <c r="A266" s="175" t="s">
        <v>529</v>
      </c>
      <c r="B266" s="350" t="s">
        <v>681</v>
      </c>
      <c r="C266" s="155" t="s">
        <v>50</v>
      </c>
      <c r="D266" s="55" t="s">
        <v>142</v>
      </c>
      <c r="E266" s="159">
        <v>1151045748.27</v>
      </c>
      <c r="F266" s="4" t="s">
        <v>682</v>
      </c>
      <c r="G266" s="203">
        <v>43998</v>
      </c>
      <c r="H266" s="161">
        <v>852687174</v>
      </c>
      <c r="I266" s="77">
        <f>[25]IPC!$S$14/78.05</f>
        <v>1.3499039077514414</v>
      </c>
      <c r="J266" s="75" t="s">
        <v>683</v>
      </c>
      <c r="K266" s="209">
        <f>+E266/I266</f>
        <v>852687173.99841964</v>
      </c>
      <c r="L266" s="170" t="s">
        <v>684</v>
      </c>
      <c r="M266" s="1" t="s">
        <v>926</v>
      </c>
      <c r="N266" s="214">
        <f>+H266-K266+N265</f>
        <v>-5264133.9299177025</v>
      </c>
    </row>
    <row r="267" spans="1:14" ht="15" x14ac:dyDescent="0.25">
      <c r="A267" s="175" t="s">
        <v>529</v>
      </c>
      <c r="B267" s="350" t="s">
        <v>685</v>
      </c>
      <c r="C267" s="155" t="s">
        <v>50</v>
      </c>
      <c r="D267" s="55" t="s">
        <v>142</v>
      </c>
      <c r="E267" s="159">
        <v>625016441</v>
      </c>
      <c r="F267" s="4" t="s">
        <v>686</v>
      </c>
      <c r="G267" s="203">
        <v>44026</v>
      </c>
      <c r="H267" s="161">
        <v>464728334</v>
      </c>
      <c r="I267" s="77">
        <f>[25]IPC!$S$15/78.05</f>
        <v>1.3449071108263935</v>
      </c>
      <c r="J267" s="75" t="s">
        <v>687</v>
      </c>
      <c r="K267" s="209">
        <f>+E267/I267</f>
        <v>464728334.0006668</v>
      </c>
      <c r="L267" s="170" t="s">
        <v>688</v>
      </c>
      <c r="M267" s="1" t="s">
        <v>925</v>
      </c>
      <c r="N267" s="214">
        <f>+H267-K267+N266</f>
        <v>-5264133.9305844996</v>
      </c>
    </row>
    <row r="268" spans="1:14" ht="15" x14ac:dyDescent="0.25">
      <c r="A268" s="175" t="s">
        <v>529</v>
      </c>
      <c r="B268" s="350" t="s">
        <v>803</v>
      </c>
      <c r="C268" s="155" t="s">
        <v>50</v>
      </c>
      <c r="D268" s="55" t="s">
        <v>142</v>
      </c>
      <c r="E268" s="159">
        <v>625016441</v>
      </c>
      <c r="F268" s="4" t="s">
        <v>802</v>
      </c>
      <c r="G268" s="203">
        <v>44068</v>
      </c>
      <c r="H268" s="161">
        <v>464728334</v>
      </c>
      <c r="I268" s="77">
        <f>[25]IPC!$S$16/78.05</f>
        <v>1.3449071108263935</v>
      </c>
      <c r="J268" s="75" t="s">
        <v>801</v>
      </c>
      <c r="K268" s="209">
        <f>+E268/I268</f>
        <v>464728334.0006668</v>
      </c>
      <c r="L268" s="170" t="s">
        <v>800</v>
      </c>
      <c r="M268" s="1" t="s">
        <v>799</v>
      </c>
      <c r="N268" s="214">
        <f>+H268-K268+N267</f>
        <v>-5264133.9312512968</v>
      </c>
    </row>
    <row r="269" spans="1:14" ht="15" x14ac:dyDescent="0.25">
      <c r="A269" s="175" t="s">
        <v>529</v>
      </c>
      <c r="B269" s="350" t="s">
        <v>798</v>
      </c>
      <c r="C269" s="155" t="s">
        <v>50</v>
      </c>
      <c r="D269" s="55" t="s">
        <v>142</v>
      </c>
      <c r="E269" s="159">
        <v>624956989.61000001</v>
      </c>
      <c r="F269" s="4" t="s">
        <v>797</v>
      </c>
      <c r="G269" s="203">
        <v>44088</v>
      </c>
      <c r="H269" s="161">
        <v>464728334</v>
      </c>
      <c r="I269" s="77">
        <f>[25]IPC!$S$17/78.05</f>
        <v>1.3447789878283152</v>
      </c>
      <c r="J269" s="75" t="s">
        <v>796</v>
      </c>
      <c r="K269" s="209">
        <f>+E269/I269</f>
        <v>464728401.66787827</v>
      </c>
      <c r="L269" s="170" t="s">
        <v>795</v>
      </c>
      <c r="M269" s="1" t="s">
        <v>794</v>
      </c>
      <c r="N269" s="54"/>
    </row>
    <row r="270" spans="1:14" ht="15" x14ac:dyDescent="0.25">
      <c r="A270" s="175" t="s">
        <v>529</v>
      </c>
      <c r="B270" s="837" t="s">
        <v>793</v>
      </c>
      <c r="C270" s="155" t="s">
        <v>50</v>
      </c>
      <c r="D270" s="55" t="s">
        <v>142</v>
      </c>
      <c r="E270" s="159">
        <v>624956898.61000001</v>
      </c>
      <c r="F270" s="4" t="s">
        <v>792</v>
      </c>
      <c r="G270" s="203">
        <v>44118</v>
      </c>
      <c r="H270" s="839">
        <v>464728334</v>
      </c>
      <c r="I270" s="77">
        <f>[25]IPC!$S$18/78.05</f>
        <v>1.3490070467648945</v>
      </c>
      <c r="J270" s="75" t="s">
        <v>791</v>
      </c>
      <c r="K270" s="209">
        <f>+E270/I270</f>
        <v>463271782.09241611</v>
      </c>
      <c r="L270" s="170" t="s">
        <v>790</v>
      </c>
      <c r="M270" s="1" t="s">
        <v>789</v>
      </c>
    </row>
    <row r="271" spans="1:14" ht="15" x14ac:dyDescent="0.25">
      <c r="A271" s="175" t="s">
        <v>529</v>
      </c>
      <c r="B271" s="838"/>
      <c r="C271" s="155" t="s">
        <v>50</v>
      </c>
      <c r="D271" s="55" t="s">
        <v>142</v>
      </c>
      <c r="E271" s="159">
        <v>1964898</v>
      </c>
      <c r="F271" s="4" t="s">
        <v>846</v>
      </c>
      <c r="G271" s="203">
        <v>44134</v>
      </c>
      <c r="H271" s="840"/>
      <c r="I271" s="77">
        <f>[25]IPC!$S$18/78.05</f>
        <v>1.3490070467648945</v>
      </c>
      <c r="J271" s="75" t="s">
        <v>791</v>
      </c>
      <c r="K271" s="209">
        <f>+E271/I271</f>
        <v>1456551.3239623895</v>
      </c>
      <c r="L271" s="170" t="s">
        <v>845</v>
      </c>
      <c r="M271" s="1" t="s">
        <v>844</v>
      </c>
    </row>
    <row r="272" spans="1:14" ht="15" x14ac:dyDescent="0.25">
      <c r="A272" s="175"/>
      <c r="B272" s="350" t="s">
        <v>1032</v>
      </c>
      <c r="C272" s="155" t="s">
        <v>50</v>
      </c>
      <c r="D272" s="55" t="s">
        <v>142</v>
      </c>
      <c r="E272" s="159">
        <f>626564543.07-E281</f>
        <v>625671407.25999999</v>
      </c>
      <c r="F272" s="4" t="s">
        <v>1031</v>
      </c>
      <c r="G272" s="203">
        <v>44187</v>
      </c>
      <c r="H272" s="161">
        <v>464728334</v>
      </c>
      <c r="I272" s="77">
        <f>[25]IPC!$S$20/78.05</f>
        <v>1.3463164638052532</v>
      </c>
      <c r="J272" s="75" t="s">
        <v>1026</v>
      </c>
      <c r="K272" s="209">
        <f>+E272/I272</f>
        <v>464728333.99926716</v>
      </c>
      <c r="L272" s="170" t="s">
        <v>1030</v>
      </c>
      <c r="M272" s="1" t="s">
        <v>1029</v>
      </c>
    </row>
    <row r="273" spans="1:18" ht="15" x14ac:dyDescent="0.25">
      <c r="A273" s="175"/>
      <c r="B273" s="350" t="s">
        <v>1028</v>
      </c>
      <c r="C273" s="155" t="s">
        <v>50</v>
      </c>
      <c r="D273" s="55" t="s">
        <v>142</v>
      </c>
      <c r="E273" s="159">
        <f>625671407.26</f>
        <v>625671407.25999999</v>
      </c>
      <c r="F273" s="4" t="s">
        <v>1027</v>
      </c>
      <c r="G273" s="203">
        <v>44180</v>
      </c>
      <c r="H273" s="161">
        <v>464728334</v>
      </c>
      <c r="I273" s="77">
        <f>[25]IPC!$S$20/78.05</f>
        <v>1.3463164638052532</v>
      </c>
      <c r="J273" s="75" t="s">
        <v>1026</v>
      </c>
      <c r="K273" s="209">
        <f>+E273/I273</f>
        <v>464728333.99926716</v>
      </c>
      <c r="L273" s="170" t="s">
        <v>1025</v>
      </c>
      <c r="M273" s="1" t="s">
        <v>1024</v>
      </c>
    </row>
    <row r="274" spans="1:18" ht="15" x14ac:dyDescent="0.25">
      <c r="A274" s="175"/>
      <c r="B274" s="350" t="s">
        <v>1090</v>
      </c>
      <c r="C274" s="155" t="s">
        <v>50</v>
      </c>
      <c r="D274" s="55" t="s">
        <v>142</v>
      </c>
      <c r="E274" s="159">
        <v>628053102.75999999</v>
      </c>
      <c r="F274" s="4" t="s">
        <v>1089</v>
      </c>
      <c r="G274" s="203">
        <v>44218</v>
      </c>
      <c r="H274" s="161">
        <v>464728334</v>
      </c>
      <c r="I274" s="77">
        <f>[25]IPC!$S$21/78.05</f>
        <v>1.3514413837283794</v>
      </c>
      <c r="J274" s="75" t="s">
        <v>1088</v>
      </c>
      <c r="K274" s="209">
        <f>+E274/I274</f>
        <v>464728334.000929</v>
      </c>
      <c r="L274" s="170" t="s">
        <v>1087</v>
      </c>
      <c r="M274" s="1" t="s">
        <v>1086</v>
      </c>
    </row>
    <row r="275" spans="1:18" s="118" customFormat="1" ht="15" x14ac:dyDescent="0.25">
      <c r="A275" s="175" t="s">
        <v>529</v>
      </c>
      <c r="B275" s="353" t="s">
        <v>689</v>
      </c>
      <c r="C275" s="353"/>
      <c r="D275" s="56"/>
      <c r="E275" s="119">
        <f>SUM(E229:E273)</f>
        <v>45458936875.919441</v>
      </c>
      <c r="F275" s="208"/>
      <c r="G275" s="207"/>
      <c r="H275" s="119">
        <f>SUM(H229:H273)</f>
        <v>35191102178.979996</v>
      </c>
      <c r="I275" s="120"/>
      <c r="J275" s="213"/>
      <c r="K275" s="212">
        <f>SUM(K229:K273)</f>
        <v>35196366379.994041</v>
      </c>
      <c r="L275" s="204">
        <f>+K275-H275</f>
        <v>5264201.0140457153</v>
      </c>
      <c r="M275" s="186"/>
      <c r="O275" s="57"/>
      <c r="P275" s="57"/>
      <c r="Q275" s="57"/>
      <c r="R275" s="57"/>
    </row>
    <row r="276" spans="1:18" ht="15" x14ac:dyDescent="0.25">
      <c r="A276" s="175" t="s">
        <v>529</v>
      </c>
      <c r="B276" s="155"/>
      <c r="C276" s="155"/>
      <c r="D276" s="55"/>
      <c r="E276" s="159">
        <f>+E272+E281</f>
        <v>626564543.07000005</v>
      </c>
      <c r="F276" s="158"/>
      <c r="G276" s="203"/>
      <c r="H276" s="161"/>
      <c r="I276" s="77"/>
      <c r="J276" s="75"/>
      <c r="K276" s="160"/>
      <c r="L276" s="350"/>
      <c r="M276" s="54"/>
    </row>
    <row r="277" spans="1:18" ht="15" x14ac:dyDescent="0.25">
      <c r="A277" s="175" t="s">
        <v>529</v>
      </c>
      <c r="B277" s="211" t="s">
        <v>690</v>
      </c>
      <c r="C277" s="155"/>
      <c r="D277" s="55"/>
      <c r="E277" s="159"/>
      <c r="F277" s="158"/>
      <c r="G277" s="203"/>
      <c r="H277" s="161"/>
      <c r="I277" s="77"/>
      <c r="J277" s="75"/>
      <c r="K277" s="160"/>
      <c r="L277" s="350"/>
      <c r="M277" s="54"/>
    </row>
    <row r="278" spans="1:18" ht="15" x14ac:dyDescent="0.25">
      <c r="A278" s="175" t="s">
        <v>529</v>
      </c>
      <c r="B278" s="355" t="s">
        <v>691</v>
      </c>
      <c r="C278" s="155" t="s">
        <v>788</v>
      </c>
      <c r="D278" s="55" t="s">
        <v>142</v>
      </c>
      <c r="E278" s="117">
        <v>496102</v>
      </c>
      <c r="F278" s="4" t="s">
        <v>692</v>
      </c>
      <c r="G278" s="203">
        <v>43432</v>
      </c>
      <c r="H278" s="161"/>
      <c r="I278" s="77">
        <f>142.67/111.82</f>
        <v>1.2758898229297084</v>
      </c>
      <c r="J278" s="75" t="s">
        <v>318</v>
      </c>
      <c r="K278" s="209">
        <f>+E278/I278</f>
        <v>388828.24448026915</v>
      </c>
      <c r="L278" s="170" t="s">
        <v>320</v>
      </c>
      <c r="M278" s="54"/>
    </row>
    <row r="279" spans="1:18" ht="29.25" x14ac:dyDescent="0.25">
      <c r="A279" s="175" t="s">
        <v>529</v>
      </c>
      <c r="B279" s="354" t="s">
        <v>693</v>
      </c>
      <c r="C279" s="155" t="s">
        <v>788</v>
      </c>
      <c r="D279" s="55" t="s">
        <v>142</v>
      </c>
      <c r="E279" s="117">
        <v>3773012.800566304</v>
      </c>
      <c r="F279" s="4" t="s">
        <v>694</v>
      </c>
      <c r="G279" s="203">
        <v>43748</v>
      </c>
      <c r="H279" s="161"/>
      <c r="I279" s="77">
        <f>103.26/111.82</f>
        <v>0.92344839921302102</v>
      </c>
      <c r="J279" s="75" t="s">
        <v>460</v>
      </c>
      <c r="K279" s="210">
        <v>2851865.67</v>
      </c>
      <c r="L279" s="170" t="s">
        <v>695</v>
      </c>
      <c r="M279" s="54"/>
    </row>
    <row r="280" spans="1:18" ht="15" x14ac:dyDescent="0.25">
      <c r="A280" s="175" t="s">
        <v>529</v>
      </c>
      <c r="B280" s="354" t="s">
        <v>696</v>
      </c>
      <c r="C280" s="155" t="s">
        <v>788</v>
      </c>
      <c r="D280" s="55" t="s">
        <v>142</v>
      </c>
      <c r="E280" s="117">
        <v>389605</v>
      </c>
      <c r="F280" s="4"/>
      <c r="G280" s="203">
        <v>43935</v>
      </c>
      <c r="H280" s="161"/>
      <c r="I280" s="77">
        <f>105.53/78.05</f>
        <v>1.35208199871877</v>
      </c>
      <c r="J280" s="75" t="s">
        <v>675</v>
      </c>
      <c r="K280" s="209">
        <f>+E280/I280</f>
        <v>288151.90230266278</v>
      </c>
      <c r="L280" s="170" t="s">
        <v>697</v>
      </c>
      <c r="M280" s="54"/>
    </row>
    <row r="281" spans="1:18" ht="15" x14ac:dyDescent="0.25">
      <c r="A281" s="175"/>
      <c r="B281" s="354" t="s">
        <v>1023</v>
      </c>
      <c r="C281" s="155" t="s">
        <v>788</v>
      </c>
      <c r="D281" s="55" t="s">
        <v>142</v>
      </c>
      <c r="E281" s="117">
        <f>+K281*I281</f>
        <v>893135.81000009703</v>
      </c>
      <c r="F281" s="4" t="s">
        <v>1041</v>
      </c>
      <c r="G281" s="203">
        <v>44187</v>
      </c>
      <c r="H281" s="161"/>
      <c r="I281" s="77">
        <f>[25]IPC!$S$20/78.05</f>
        <v>1.3463164638052532</v>
      </c>
      <c r="J281" s="75"/>
      <c r="K281" s="209">
        <v>663392.17710798979</v>
      </c>
      <c r="L281" s="170"/>
      <c r="M281" s="54"/>
    </row>
    <row r="282" spans="1:18" s="118" customFormat="1" ht="15" x14ac:dyDescent="0.25">
      <c r="A282" s="175" t="s">
        <v>529</v>
      </c>
      <c r="B282" s="353" t="s">
        <v>698</v>
      </c>
      <c r="C282" s="353"/>
      <c r="D282" s="56"/>
      <c r="E282" s="119">
        <f>SUM(E278:E280)</f>
        <v>4658719.8005663045</v>
      </c>
      <c r="F282" s="208"/>
      <c r="G282" s="207"/>
      <c r="H282" s="206">
        <f>SUM(H278:H280)</f>
        <v>0</v>
      </c>
      <c r="I282" s="119"/>
      <c r="J282" s="119"/>
      <c r="K282" s="205">
        <f>SUM(K278:K280)</f>
        <v>3528845.8167829318</v>
      </c>
      <c r="L282" s="204">
        <f>+K282-H282</f>
        <v>3528845.8167829318</v>
      </c>
      <c r="M282" s="186"/>
      <c r="O282" s="57"/>
      <c r="P282" s="57"/>
      <c r="Q282" s="57"/>
      <c r="R282" s="57"/>
    </row>
    <row r="283" spans="1:18" s="118" customFormat="1" ht="15" x14ac:dyDescent="0.25">
      <c r="A283" s="175" t="s">
        <v>529</v>
      </c>
      <c r="B283" s="353" t="s">
        <v>699</v>
      </c>
      <c r="C283" s="353"/>
      <c r="D283" s="56"/>
      <c r="E283" s="119">
        <f>+E275+E282</f>
        <v>45463595595.720009</v>
      </c>
      <c r="F283" s="208"/>
      <c r="G283" s="207"/>
      <c r="H283" s="206">
        <f>+H275+H282</f>
        <v>35191102178.979996</v>
      </c>
      <c r="I283" s="119"/>
      <c r="J283" s="119"/>
      <c r="K283" s="205">
        <f>+K275+K282</f>
        <v>35199895225.810822</v>
      </c>
      <c r="L283" s="204">
        <f>+K283-H283</f>
        <v>8793046.8308258057</v>
      </c>
      <c r="M283" s="186"/>
      <c r="O283" s="57"/>
      <c r="P283" s="57"/>
      <c r="Q283" s="57"/>
      <c r="R283" s="57"/>
    </row>
    <row r="284" spans="1:18" ht="15" hidden="1" x14ac:dyDescent="0.25">
      <c r="A284" s="175" t="s">
        <v>529</v>
      </c>
      <c r="B284" s="350"/>
      <c r="C284" s="155"/>
      <c r="D284" s="55"/>
      <c r="E284" s="159"/>
      <c r="F284" s="158"/>
      <c r="G284" s="203"/>
      <c r="H284" s="161"/>
      <c r="I284" s="77"/>
      <c r="J284" s="75"/>
      <c r="K284" s="160"/>
      <c r="L284" s="350"/>
      <c r="M284" s="54"/>
    </row>
    <row r="285" spans="1:18" ht="15" hidden="1" x14ac:dyDescent="0.25">
      <c r="A285" s="175" t="s">
        <v>529</v>
      </c>
      <c r="B285" s="350"/>
      <c r="C285" s="155"/>
      <c r="D285" s="55"/>
      <c r="E285" s="159"/>
      <c r="F285" s="158"/>
      <c r="G285" s="203"/>
      <c r="H285" s="161"/>
      <c r="I285" s="77"/>
      <c r="J285" s="75"/>
      <c r="K285" s="160"/>
      <c r="L285" s="350"/>
      <c r="M285" s="54"/>
    </row>
    <row r="286" spans="1:18" hidden="1" x14ac:dyDescent="0.2">
      <c r="A286" s="175" t="s">
        <v>529</v>
      </c>
      <c r="B286" s="185"/>
      <c r="C286" s="185"/>
      <c r="D286" s="54"/>
      <c r="E286" s="54"/>
      <c r="F286" s="54"/>
      <c r="G286" s="184"/>
      <c r="H286" s="183"/>
      <c r="I286" s="54"/>
      <c r="J286" s="54"/>
      <c r="K286" s="54"/>
      <c r="L286" s="54"/>
      <c r="M286" s="54"/>
    </row>
    <row r="287" spans="1:18" s="177" customFormat="1" ht="15" x14ac:dyDescent="0.25">
      <c r="A287" s="177" t="s">
        <v>477</v>
      </c>
      <c r="B287" s="351" t="s">
        <v>237</v>
      </c>
      <c r="C287" s="351"/>
      <c r="D287" s="351"/>
      <c r="E287" s="351"/>
      <c r="F287" s="351"/>
      <c r="G287" s="182"/>
      <c r="H287" s="351"/>
      <c r="I287" s="351"/>
      <c r="J287" s="351"/>
      <c r="K287" s="351"/>
      <c r="L287" s="351"/>
      <c r="M287" s="179"/>
      <c r="O287" s="178"/>
      <c r="P287" s="178"/>
      <c r="Q287" s="178"/>
      <c r="R287" s="178"/>
    </row>
    <row r="288" spans="1:18" s="177" customFormat="1" ht="15" x14ac:dyDescent="0.25">
      <c r="A288" s="181" t="s">
        <v>529</v>
      </c>
      <c r="B288" s="138" t="s">
        <v>129</v>
      </c>
      <c r="C288" s="139" t="s">
        <v>130</v>
      </c>
      <c r="D288" s="139" t="s">
        <v>131</v>
      </c>
      <c r="E288" s="843" t="s">
        <v>132</v>
      </c>
      <c r="F288" s="844"/>
      <c r="G288" s="843" t="s">
        <v>133</v>
      </c>
      <c r="H288" s="845"/>
      <c r="I288" s="845"/>
      <c r="J288" s="845"/>
      <c r="K288" s="844"/>
      <c r="L288" s="140" t="s">
        <v>96</v>
      </c>
      <c r="M288" s="140" t="s">
        <v>785</v>
      </c>
      <c r="O288" s="178"/>
      <c r="P288" s="178"/>
      <c r="Q288" s="178"/>
      <c r="R288" s="178"/>
    </row>
    <row r="289" spans="1:18" s="177" customFormat="1" ht="45" x14ac:dyDescent="0.25">
      <c r="A289" s="181" t="s">
        <v>529</v>
      </c>
      <c r="B289" s="138"/>
      <c r="C289" s="139"/>
      <c r="D289" s="139"/>
      <c r="E289" s="141" t="s">
        <v>134</v>
      </c>
      <c r="F289" s="141" t="s">
        <v>135</v>
      </c>
      <c r="G289" s="180" t="s">
        <v>609</v>
      </c>
      <c r="H289" s="141" t="s">
        <v>136</v>
      </c>
      <c r="I289" s="141" t="s">
        <v>137</v>
      </c>
      <c r="J289" s="141" t="s">
        <v>138</v>
      </c>
      <c r="K289" s="141" t="s">
        <v>139</v>
      </c>
      <c r="L289" s="140"/>
      <c r="M289" s="179"/>
      <c r="O289" s="178"/>
      <c r="P289" s="178"/>
      <c r="Q289" s="178"/>
      <c r="R289" s="178"/>
    </row>
    <row r="290" spans="1:18" ht="15" x14ac:dyDescent="0.2">
      <c r="A290" s="175" t="s">
        <v>529</v>
      </c>
      <c r="B290" s="350" t="s">
        <v>140</v>
      </c>
      <c r="C290" s="154" t="s">
        <v>22</v>
      </c>
      <c r="D290" s="55" t="s">
        <v>142</v>
      </c>
      <c r="E290" s="137">
        <v>15367645546</v>
      </c>
      <c r="F290" s="202" t="s">
        <v>238</v>
      </c>
      <c r="G290" s="176">
        <v>42913</v>
      </c>
      <c r="H290" s="172">
        <v>12478470154</v>
      </c>
      <c r="I290" s="39">
        <f>137.71/111.82</f>
        <v>1.2315328206045431</v>
      </c>
      <c r="J290" s="31" t="s">
        <v>184</v>
      </c>
      <c r="K290" s="50">
        <f>+E290/I290</f>
        <v>12478470154.336794</v>
      </c>
      <c r="L290" s="170" t="s">
        <v>177</v>
      </c>
      <c r="M290" s="54" t="s">
        <v>924</v>
      </c>
    </row>
    <row r="291" spans="1:18" ht="15" hidden="1" x14ac:dyDescent="0.2">
      <c r="A291" s="175" t="s">
        <v>787</v>
      </c>
      <c r="B291" s="350"/>
      <c r="C291" s="155"/>
      <c r="D291" s="55"/>
      <c r="E291" s="156"/>
      <c r="F291" s="349"/>
      <c r="G291" s="176"/>
      <c r="H291" s="172"/>
      <c r="I291" s="39"/>
      <c r="J291" s="31"/>
      <c r="K291" s="157"/>
      <c r="L291" s="350"/>
      <c r="M291" s="54"/>
    </row>
    <row r="292" spans="1:18" ht="15" hidden="1" x14ac:dyDescent="0.2">
      <c r="A292" s="175" t="s">
        <v>787</v>
      </c>
      <c r="B292" s="350"/>
      <c r="C292" s="155"/>
      <c r="D292" s="55"/>
      <c r="E292" s="156"/>
      <c r="F292" s="349"/>
      <c r="G292" s="176"/>
      <c r="H292" s="172"/>
      <c r="I292" s="39"/>
      <c r="J292" s="31"/>
      <c r="K292" s="157"/>
      <c r="L292" s="350"/>
      <c r="M292" s="54"/>
    </row>
    <row r="293" spans="1:18" hidden="1" x14ac:dyDescent="0.2">
      <c r="A293" s="175" t="s">
        <v>787</v>
      </c>
      <c r="B293" s="185"/>
      <c r="C293" s="185"/>
      <c r="D293" s="54"/>
      <c r="E293" s="54"/>
      <c r="F293" s="54"/>
      <c r="G293" s="184"/>
      <c r="H293" s="183"/>
      <c r="I293" s="54"/>
      <c r="J293" s="54"/>
      <c r="K293" s="54"/>
      <c r="L293" s="54"/>
      <c r="M293" s="54"/>
    </row>
    <row r="294" spans="1:18" hidden="1" x14ac:dyDescent="0.2">
      <c r="A294" s="175" t="s">
        <v>787</v>
      </c>
      <c r="B294" s="185"/>
      <c r="C294" s="185"/>
      <c r="D294" s="54"/>
      <c r="E294" s="54"/>
      <c r="F294" s="54"/>
      <c r="G294" s="184"/>
      <c r="H294" s="183"/>
      <c r="I294" s="54"/>
      <c r="J294" s="54"/>
      <c r="K294" s="54"/>
      <c r="L294" s="54"/>
      <c r="M294" s="54"/>
    </row>
    <row r="295" spans="1:18" hidden="1" x14ac:dyDescent="0.2">
      <c r="A295" s="175" t="s">
        <v>787</v>
      </c>
      <c r="B295" s="185"/>
      <c r="C295" s="185"/>
      <c r="D295" s="54"/>
      <c r="E295" s="54"/>
      <c r="F295" s="54"/>
      <c r="G295" s="184"/>
      <c r="H295" s="183"/>
      <c r="I295" s="54"/>
      <c r="J295" s="54"/>
      <c r="K295" s="54"/>
      <c r="L295" s="54"/>
      <c r="M295" s="54"/>
    </row>
    <row r="296" spans="1:18" s="177" customFormat="1" ht="15" x14ac:dyDescent="0.25">
      <c r="A296" s="177" t="s">
        <v>529</v>
      </c>
      <c r="B296" s="351" t="s">
        <v>239</v>
      </c>
      <c r="C296" s="351"/>
      <c r="D296" s="351"/>
      <c r="E296" s="351"/>
      <c r="F296" s="351"/>
      <c r="G296" s="182"/>
      <c r="H296" s="351"/>
      <c r="I296" s="351"/>
      <c r="J296" s="351"/>
      <c r="K296" s="351"/>
      <c r="L296" s="351"/>
      <c r="M296" s="179"/>
      <c r="O296" s="178"/>
      <c r="P296" s="178"/>
      <c r="Q296" s="178"/>
      <c r="R296" s="178"/>
    </row>
    <row r="297" spans="1:18" s="177" customFormat="1" ht="15" x14ac:dyDescent="0.25">
      <c r="A297" s="177" t="s">
        <v>473</v>
      </c>
      <c r="B297" s="351" t="s">
        <v>240</v>
      </c>
      <c r="C297" s="351"/>
      <c r="D297" s="351"/>
      <c r="E297" s="351"/>
      <c r="F297" s="351"/>
      <c r="G297" s="182"/>
      <c r="H297" s="351"/>
      <c r="I297" s="351"/>
      <c r="J297" s="351"/>
      <c r="K297" s="351"/>
      <c r="L297" s="351"/>
      <c r="M297" s="179"/>
      <c r="O297" s="178"/>
      <c r="P297" s="178"/>
      <c r="Q297" s="178"/>
      <c r="R297" s="178"/>
    </row>
    <row r="298" spans="1:18" s="177" customFormat="1" ht="15" x14ac:dyDescent="0.25">
      <c r="A298" s="181" t="s">
        <v>529</v>
      </c>
      <c r="B298" s="138" t="s">
        <v>129</v>
      </c>
      <c r="C298" s="139" t="s">
        <v>130</v>
      </c>
      <c r="D298" s="139" t="s">
        <v>131</v>
      </c>
      <c r="E298" s="843" t="s">
        <v>132</v>
      </c>
      <c r="F298" s="844"/>
      <c r="G298" s="843" t="s">
        <v>133</v>
      </c>
      <c r="H298" s="845"/>
      <c r="I298" s="845"/>
      <c r="J298" s="845"/>
      <c r="K298" s="844"/>
      <c r="L298" s="140" t="s">
        <v>96</v>
      </c>
      <c r="M298" s="140" t="s">
        <v>785</v>
      </c>
      <c r="O298" s="178"/>
      <c r="P298" s="178"/>
      <c r="Q298" s="178"/>
      <c r="R298" s="178"/>
    </row>
    <row r="299" spans="1:18" s="177" customFormat="1" ht="45" x14ac:dyDescent="0.25">
      <c r="A299" s="181" t="s">
        <v>529</v>
      </c>
      <c r="B299" s="138"/>
      <c r="C299" s="139"/>
      <c r="D299" s="139"/>
      <c r="E299" s="141" t="s">
        <v>134</v>
      </c>
      <c r="F299" s="141" t="s">
        <v>135</v>
      </c>
      <c r="G299" s="180" t="s">
        <v>609</v>
      </c>
      <c r="H299" s="141" t="s">
        <v>136</v>
      </c>
      <c r="I299" s="141" t="s">
        <v>137</v>
      </c>
      <c r="J299" s="141" t="s">
        <v>138</v>
      </c>
      <c r="K299" s="141" t="s">
        <v>139</v>
      </c>
      <c r="L299" s="140"/>
      <c r="M299" s="179"/>
      <c r="O299" s="178"/>
      <c r="P299" s="178"/>
      <c r="Q299" s="178"/>
      <c r="R299" s="178"/>
    </row>
    <row r="300" spans="1:18" ht="28.5" x14ac:dyDescent="0.2">
      <c r="A300" s="175" t="s">
        <v>529</v>
      </c>
      <c r="B300" s="350" t="s">
        <v>140</v>
      </c>
      <c r="C300" s="349" t="s">
        <v>700</v>
      </c>
      <c r="D300" s="55" t="s">
        <v>142</v>
      </c>
      <c r="E300" s="152">
        <v>3039215719</v>
      </c>
      <c r="F300" s="196" t="s">
        <v>701</v>
      </c>
      <c r="G300" s="195" t="s">
        <v>241</v>
      </c>
      <c r="H300" s="199">
        <v>2456948393</v>
      </c>
      <c r="I300" s="39">
        <f>138.32/111.82</f>
        <v>1.2369880164550171</v>
      </c>
      <c r="J300" s="79" t="s">
        <v>334</v>
      </c>
      <c r="K300" s="153">
        <f>+E300/I300</f>
        <v>2456948392.8468766</v>
      </c>
      <c r="L300" s="170" t="s">
        <v>242</v>
      </c>
      <c r="M300" s="54"/>
      <c r="O300" s="178"/>
      <c r="P300" s="178"/>
      <c r="Q300" s="178"/>
    </row>
    <row r="301" spans="1:18" ht="15" customHeight="1" x14ac:dyDescent="0.2">
      <c r="A301" s="175" t="s">
        <v>529</v>
      </c>
      <c r="B301" s="350" t="s">
        <v>144</v>
      </c>
      <c r="C301" s="349" t="s">
        <v>700</v>
      </c>
      <c r="D301" s="55" t="s">
        <v>142</v>
      </c>
      <c r="E301" s="152">
        <f>11645347</f>
        <v>11645347</v>
      </c>
      <c r="F301" s="196" t="s">
        <v>702</v>
      </c>
      <c r="G301" s="195">
        <v>43110</v>
      </c>
      <c r="H301" s="858">
        <v>2456948393</v>
      </c>
      <c r="I301" s="39">
        <f>138.85/111.82</f>
        <v>1.2417277767841173</v>
      </c>
      <c r="J301" s="201" t="s">
        <v>230</v>
      </c>
      <c r="K301" s="153">
        <f>+E301/I301</f>
        <v>9378341.3866762705</v>
      </c>
      <c r="L301" s="170" t="s">
        <v>242</v>
      </c>
      <c r="M301" s="54" t="s">
        <v>923</v>
      </c>
      <c r="O301" s="178"/>
      <c r="P301" s="178"/>
      <c r="Q301" s="178"/>
    </row>
    <row r="302" spans="1:18" ht="14.25" x14ac:dyDescent="0.2">
      <c r="A302" s="175"/>
      <c r="B302" s="350" t="s">
        <v>144</v>
      </c>
      <c r="C302" s="349" t="s">
        <v>700</v>
      </c>
      <c r="D302" s="55" t="s">
        <v>142</v>
      </c>
      <c r="E302" s="152">
        <v>3039215719</v>
      </c>
      <c r="F302" s="196" t="s">
        <v>702</v>
      </c>
      <c r="G302" s="195">
        <v>43109</v>
      </c>
      <c r="H302" s="859"/>
      <c r="I302" s="39">
        <f>138.85/111.82</f>
        <v>1.2417277767841173</v>
      </c>
      <c r="J302" s="201" t="s">
        <v>230</v>
      </c>
      <c r="K302" s="153">
        <f>+E302/I302</f>
        <v>2447570051.8442926</v>
      </c>
      <c r="L302" s="170"/>
      <c r="M302" s="54" t="s">
        <v>922</v>
      </c>
      <c r="O302" s="178"/>
      <c r="P302" s="178"/>
      <c r="Q302" s="178"/>
    </row>
    <row r="303" spans="1:18" ht="14.25" x14ac:dyDescent="0.2">
      <c r="A303" s="175" t="s">
        <v>529</v>
      </c>
      <c r="B303" s="350" t="s">
        <v>145</v>
      </c>
      <c r="C303" s="349" t="s">
        <v>700</v>
      </c>
      <c r="D303" s="55" t="s">
        <v>142</v>
      </c>
      <c r="E303" s="152">
        <v>3069977012</v>
      </c>
      <c r="F303" s="196" t="s">
        <v>703</v>
      </c>
      <c r="G303" s="195">
        <v>43150</v>
      </c>
      <c r="H303" s="199">
        <v>2456948393</v>
      </c>
      <c r="I303" s="39">
        <f>139.72/111.82</f>
        <v>1.2495081380790556</v>
      </c>
      <c r="J303" s="76" t="s">
        <v>243</v>
      </c>
      <c r="K303" s="153">
        <f>+E303/I303</f>
        <v>2456948393.0850272</v>
      </c>
      <c r="L303" s="170" t="s">
        <v>242</v>
      </c>
      <c r="M303" s="54" t="s">
        <v>921</v>
      </c>
      <c r="O303" s="178"/>
      <c r="P303" s="178"/>
      <c r="Q303" s="178"/>
    </row>
    <row r="304" spans="1:18" ht="14.25" x14ac:dyDescent="0.2">
      <c r="A304" s="175" t="s">
        <v>529</v>
      </c>
      <c r="B304" s="350" t="s">
        <v>146</v>
      </c>
      <c r="C304" s="349" t="s">
        <v>700</v>
      </c>
      <c r="D304" s="55" t="s">
        <v>142</v>
      </c>
      <c r="E304" s="152">
        <v>3069977012</v>
      </c>
      <c r="F304" s="196" t="s">
        <v>704</v>
      </c>
      <c r="G304" s="195">
        <v>43157</v>
      </c>
      <c r="H304" s="199">
        <v>2456948393</v>
      </c>
      <c r="I304" s="39">
        <f>139.72/111.82</f>
        <v>1.2495081380790556</v>
      </c>
      <c r="J304" s="76" t="s">
        <v>244</v>
      </c>
      <c r="K304" s="153">
        <f>+E304/I304</f>
        <v>2456948393.0850272</v>
      </c>
      <c r="L304" s="170" t="s">
        <v>217</v>
      </c>
      <c r="M304" s="54"/>
      <c r="O304" s="178"/>
      <c r="P304" s="178"/>
      <c r="Q304" s="178"/>
    </row>
    <row r="305" spans="1:17" ht="14.25" x14ac:dyDescent="0.2">
      <c r="A305" s="175" t="s">
        <v>529</v>
      </c>
      <c r="B305" s="143" t="s">
        <v>147</v>
      </c>
      <c r="C305" s="144" t="s">
        <v>700</v>
      </c>
      <c r="D305" s="58" t="s">
        <v>142</v>
      </c>
      <c r="E305" s="153">
        <v>3091729640</v>
      </c>
      <c r="F305" s="146" t="s">
        <v>705</v>
      </c>
      <c r="G305" s="193">
        <v>43182</v>
      </c>
      <c r="H305" s="199">
        <v>2456948393</v>
      </c>
      <c r="I305" s="74">
        <f>140.71/111.82</f>
        <v>1.2583616526560546</v>
      </c>
      <c r="J305" s="76" t="s">
        <v>236</v>
      </c>
      <c r="K305" s="153">
        <f>+E305/I305</f>
        <v>2456948392.7567334</v>
      </c>
      <c r="L305" s="191" t="s">
        <v>217</v>
      </c>
      <c r="M305" s="54" t="s">
        <v>920</v>
      </c>
      <c r="O305" s="178"/>
      <c r="P305" s="178"/>
      <c r="Q305" s="178"/>
    </row>
    <row r="306" spans="1:17" ht="14.25" x14ac:dyDescent="0.2">
      <c r="A306" s="175" t="s">
        <v>529</v>
      </c>
      <c r="B306" s="350" t="s">
        <v>148</v>
      </c>
      <c r="C306" s="349" t="s">
        <v>700</v>
      </c>
      <c r="D306" s="55" t="s">
        <v>142</v>
      </c>
      <c r="E306" s="152">
        <f>3099200240</f>
        <v>3099200240</v>
      </c>
      <c r="F306" s="196" t="s">
        <v>706</v>
      </c>
      <c r="G306" s="195">
        <v>43237</v>
      </c>
      <c r="H306" s="858">
        <v>2456948393</v>
      </c>
      <c r="I306" s="74">
        <f>141.7/111.82</f>
        <v>1.2672151672330532</v>
      </c>
      <c r="J306" s="76" t="s">
        <v>283</v>
      </c>
      <c r="K306" s="153">
        <f>+E306/I306</f>
        <v>2445677987.5568099</v>
      </c>
      <c r="L306" s="170" t="s">
        <v>217</v>
      </c>
      <c r="M306" s="54" t="s">
        <v>919</v>
      </c>
      <c r="N306" s="200" t="s">
        <v>918</v>
      </c>
      <c r="O306" s="178"/>
      <c r="P306" s="178"/>
      <c r="Q306" s="178"/>
    </row>
    <row r="307" spans="1:17" ht="14.25" x14ac:dyDescent="0.2">
      <c r="A307" s="175"/>
      <c r="B307" s="350" t="s">
        <v>148</v>
      </c>
      <c r="C307" s="349" t="s">
        <v>700</v>
      </c>
      <c r="D307" s="55" t="s">
        <v>142</v>
      </c>
      <c r="E307" s="152">
        <v>14282029</v>
      </c>
      <c r="F307" s="196" t="s">
        <v>706</v>
      </c>
      <c r="G307" s="195">
        <v>43237</v>
      </c>
      <c r="H307" s="859"/>
      <c r="I307" s="74">
        <f>141.7/111.82</f>
        <v>1.2672151672330532</v>
      </c>
      <c r="J307" s="76" t="s">
        <v>283</v>
      </c>
      <c r="K307" s="153">
        <f>+E307/I307</f>
        <v>11270405.665349329</v>
      </c>
      <c r="L307" s="170"/>
      <c r="M307" s="54" t="s">
        <v>917</v>
      </c>
      <c r="O307" s="178"/>
      <c r="P307" s="178"/>
      <c r="Q307" s="178"/>
    </row>
    <row r="308" spans="1:17" ht="14.25" x14ac:dyDescent="0.2">
      <c r="A308" s="175" t="s">
        <v>529</v>
      </c>
      <c r="B308" s="350" t="s">
        <v>149</v>
      </c>
      <c r="C308" s="349" t="s">
        <v>700</v>
      </c>
      <c r="D308" s="55" t="s">
        <v>142</v>
      </c>
      <c r="E308" s="152">
        <v>3113482269</v>
      </c>
      <c r="F308" s="196" t="s">
        <v>707</v>
      </c>
      <c r="G308" s="195">
        <v>43249</v>
      </c>
      <c r="H308" s="199">
        <v>2456948393</v>
      </c>
      <c r="I308" s="74">
        <f>141.7/111.82</f>
        <v>1.2672151672330532</v>
      </c>
      <c r="J308" s="76" t="s">
        <v>284</v>
      </c>
      <c r="K308" s="153">
        <f>+E308/I308</f>
        <v>2456948393.2221594</v>
      </c>
      <c r="L308" s="170" t="s">
        <v>217</v>
      </c>
      <c r="M308" s="54" t="s">
        <v>916</v>
      </c>
      <c r="O308" s="178"/>
      <c r="P308" s="178"/>
      <c r="Q308" s="178"/>
    </row>
    <row r="309" spans="1:17" ht="14.25" x14ac:dyDescent="0.2">
      <c r="A309" s="175" t="s">
        <v>529</v>
      </c>
      <c r="B309" s="350" t="s">
        <v>150</v>
      </c>
      <c r="C309" s="349" t="s">
        <v>700</v>
      </c>
      <c r="D309" s="55" t="s">
        <v>142</v>
      </c>
      <c r="E309" s="152">
        <v>3126226233</v>
      </c>
      <c r="F309" s="196" t="s">
        <v>708</v>
      </c>
      <c r="G309" s="195">
        <v>43305</v>
      </c>
      <c r="H309" s="199">
        <v>2456948393</v>
      </c>
      <c r="I309" s="74">
        <f>142.28/111.82</f>
        <v>1.272402074763012</v>
      </c>
      <c r="J309" s="76" t="s">
        <v>301</v>
      </c>
      <c r="K309" s="153">
        <f>+E309/I309</f>
        <v>2456948393.1266518</v>
      </c>
      <c r="L309" s="170" t="s">
        <v>242</v>
      </c>
      <c r="M309" s="54" t="s">
        <v>915</v>
      </c>
      <c r="O309" s="178"/>
      <c r="P309" s="178"/>
      <c r="Q309" s="178"/>
    </row>
    <row r="310" spans="1:17" ht="14.25" x14ac:dyDescent="0.2">
      <c r="A310" s="175" t="s">
        <v>529</v>
      </c>
      <c r="B310" s="350" t="s">
        <v>178</v>
      </c>
      <c r="C310" s="349" t="s">
        <v>700</v>
      </c>
      <c r="D310" s="55" t="s">
        <v>142</v>
      </c>
      <c r="E310" s="152">
        <v>3126226233</v>
      </c>
      <c r="F310" s="196" t="s">
        <v>709</v>
      </c>
      <c r="G310" s="195">
        <v>43313</v>
      </c>
      <c r="H310" s="199">
        <v>2456948393</v>
      </c>
      <c r="I310" s="74">
        <f>142.28/111.82</f>
        <v>1.272402074763012</v>
      </c>
      <c r="J310" s="76" t="s">
        <v>301</v>
      </c>
      <c r="K310" s="153">
        <f>+E310/I310</f>
        <v>2456948393.1266518</v>
      </c>
      <c r="L310" s="170" t="s">
        <v>217</v>
      </c>
      <c r="M310" s="54" t="s">
        <v>914</v>
      </c>
      <c r="O310" s="178"/>
      <c r="P310" s="178"/>
      <c r="Q310" s="178"/>
    </row>
    <row r="311" spans="1:17" ht="28.5" x14ac:dyDescent="0.2">
      <c r="A311" s="175" t="s">
        <v>529</v>
      </c>
      <c r="B311" s="143" t="s">
        <v>179</v>
      </c>
      <c r="C311" s="144" t="s">
        <v>700</v>
      </c>
      <c r="D311" s="58" t="s">
        <v>142</v>
      </c>
      <c r="E311" s="153">
        <v>3122051486</v>
      </c>
      <c r="F311" s="146" t="s">
        <v>710</v>
      </c>
      <c r="G311" s="193">
        <v>43353</v>
      </c>
      <c r="H311" s="199">
        <v>2456948393</v>
      </c>
      <c r="I311" s="74">
        <f>142.27/111.82</f>
        <v>1.2723126453228404</v>
      </c>
      <c r="J311" s="76" t="s">
        <v>309</v>
      </c>
      <c r="K311" s="153">
        <f>+E311/I311</f>
        <v>2453839861.9843955</v>
      </c>
      <c r="L311" s="170" t="s">
        <v>711</v>
      </c>
      <c r="M311" s="54" t="s">
        <v>913</v>
      </c>
      <c r="O311" s="178"/>
      <c r="P311" s="178"/>
      <c r="Q311" s="178"/>
    </row>
    <row r="312" spans="1:17" ht="14.25" x14ac:dyDescent="0.2">
      <c r="A312" s="175" t="s">
        <v>529</v>
      </c>
      <c r="B312" s="350" t="s">
        <v>180</v>
      </c>
      <c r="C312" s="349" t="s">
        <v>700</v>
      </c>
      <c r="D312" s="55" t="s">
        <v>142</v>
      </c>
      <c r="E312" s="152">
        <v>3131060150</v>
      </c>
      <c r="F312" s="196" t="s">
        <v>712</v>
      </c>
      <c r="G312" s="195">
        <v>43384</v>
      </c>
      <c r="H312" s="199">
        <v>2456948393</v>
      </c>
      <c r="I312" s="74">
        <f>142.5/111.82</f>
        <v>1.2743695224467895</v>
      </c>
      <c r="J312" s="76" t="s">
        <v>316</v>
      </c>
      <c r="K312" s="153">
        <f>+E312/I312</f>
        <v>2456948392.7929826</v>
      </c>
      <c r="L312" s="170" t="s">
        <v>217</v>
      </c>
      <c r="M312" s="54" t="s">
        <v>912</v>
      </c>
      <c r="O312" s="178"/>
      <c r="P312" s="178"/>
      <c r="Q312" s="178"/>
    </row>
    <row r="313" spans="1:17" ht="14.25" x14ac:dyDescent="0.2">
      <c r="A313" s="175" t="s">
        <v>529</v>
      </c>
      <c r="B313" s="350" t="s">
        <v>181</v>
      </c>
      <c r="C313" s="349" t="s">
        <v>700</v>
      </c>
      <c r="D313" s="55" t="s">
        <v>142</v>
      </c>
      <c r="E313" s="152">
        <v>3131060150</v>
      </c>
      <c r="F313" s="196" t="s">
        <v>713</v>
      </c>
      <c r="G313" s="195">
        <v>43384</v>
      </c>
      <c r="H313" s="199">
        <v>2456948393</v>
      </c>
      <c r="I313" s="74">
        <f>142.5/111.82</f>
        <v>1.2743695224467895</v>
      </c>
      <c r="J313" s="76" t="s">
        <v>316</v>
      </c>
      <c r="K313" s="153">
        <f>+E313/I313</f>
        <v>2456948392.7929826</v>
      </c>
      <c r="L313" s="170" t="s">
        <v>217</v>
      </c>
      <c r="M313" s="54" t="s">
        <v>912</v>
      </c>
      <c r="O313" s="178"/>
      <c r="P313" s="178"/>
      <c r="Q313" s="178"/>
    </row>
    <row r="314" spans="1:17" ht="14.25" x14ac:dyDescent="0.2">
      <c r="A314" s="175" t="s">
        <v>529</v>
      </c>
      <c r="B314" s="350"/>
      <c r="C314" s="349" t="s">
        <v>700</v>
      </c>
      <c r="D314" s="55" t="s">
        <v>142</v>
      </c>
      <c r="E314" s="152">
        <v>4008101</v>
      </c>
      <c r="F314" s="196" t="s">
        <v>322</v>
      </c>
      <c r="G314" s="195">
        <v>43431</v>
      </c>
      <c r="H314" s="199"/>
      <c r="I314" s="74">
        <f>142.5/111.82</f>
        <v>1.2743695224467895</v>
      </c>
      <c r="J314" s="76" t="s">
        <v>323</v>
      </c>
      <c r="K314" s="153">
        <f>+E314/I314</f>
        <v>3145163.8864561403</v>
      </c>
      <c r="L314" s="170" t="s">
        <v>324</v>
      </c>
      <c r="M314" s="54" t="s">
        <v>910</v>
      </c>
      <c r="N314" s="167" t="s">
        <v>911</v>
      </c>
      <c r="O314" s="178"/>
      <c r="P314" s="178"/>
      <c r="Q314" s="178"/>
    </row>
    <row r="315" spans="1:17" ht="14.25" x14ac:dyDescent="0.2">
      <c r="A315" s="175" t="s">
        <v>529</v>
      </c>
      <c r="B315" s="350" t="s">
        <v>182</v>
      </c>
      <c r="C315" s="349" t="s">
        <v>700</v>
      </c>
      <c r="D315" s="55" t="s">
        <v>142</v>
      </c>
      <c r="E315" s="152">
        <v>3134795450</v>
      </c>
      <c r="F315" s="196" t="s">
        <v>714</v>
      </c>
      <c r="G315" s="195">
        <v>43432</v>
      </c>
      <c r="H315" s="199">
        <v>2456948393</v>
      </c>
      <c r="I315" s="74">
        <f>142.67/111.82</f>
        <v>1.2758898229297084</v>
      </c>
      <c r="J315" s="76" t="s">
        <v>323</v>
      </c>
      <c r="K315" s="153">
        <f>+E315/I315</f>
        <v>2456948392.9277353</v>
      </c>
      <c r="L315" s="170" t="s">
        <v>217</v>
      </c>
      <c r="M315" s="54" t="s">
        <v>910</v>
      </c>
      <c r="N315" s="200" t="s">
        <v>909</v>
      </c>
      <c r="O315" s="178"/>
      <c r="P315" s="178"/>
      <c r="Q315" s="178"/>
    </row>
    <row r="316" spans="1:17" ht="14.25" x14ac:dyDescent="0.2">
      <c r="A316" s="175" t="s">
        <v>529</v>
      </c>
      <c r="B316" s="350" t="s">
        <v>183</v>
      </c>
      <c r="C316" s="349" t="s">
        <v>700</v>
      </c>
      <c r="D316" s="55" t="s">
        <v>142</v>
      </c>
      <c r="E316" s="152">
        <v>3138530750</v>
      </c>
      <c r="F316" s="196" t="s">
        <v>715</v>
      </c>
      <c r="G316" s="195">
        <v>43444</v>
      </c>
      <c r="H316" s="199">
        <v>2456948393</v>
      </c>
      <c r="I316" s="74">
        <f>142.84/111.82</f>
        <v>1.2774101234126276</v>
      </c>
      <c r="J316" s="76" t="s">
        <v>325</v>
      </c>
      <c r="K316" s="153">
        <f>+E316/I316</f>
        <v>2456948393.0621672</v>
      </c>
      <c r="L316" s="170" t="s">
        <v>217</v>
      </c>
      <c r="M316" s="54" t="s">
        <v>908</v>
      </c>
      <c r="O316" s="178"/>
      <c r="P316" s="178"/>
      <c r="Q316" s="178"/>
    </row>
    <row r="317" spans="1:17" ht="14.25" x14ac:dyDescent="0.2">
      <c r="A317" s="175" t="s">
        <v>529</v>
      </c>
      <c r="B317" s="350" t="s">
        <v>185</v>
      </c>
      <c r="C317" s="349" t="s">
        <v>700</v>
      </c>
      <c r="D317" s="55" t="s">
        <v>142</v>
      </c>
      <c r="E317" s="152">
        <v>3138530750</v>
      </c>
      <c r="F317" s="196" t="s">
        <v>716</v>
      </c>
      <c r="G317" s="195">
        <v>43444</v>
      </c>
      <c r="H317" s="199">
        <v>2456948393</v>
      </c>
      <c r="I317" s="74">
        <f>142.84/111.82</f>
        <v>1.2774101234126276</v>
      </c>
      <c r="J317" s="76" t="s">
        <v>325</v>
      </c>
      <c r="K317" s="153">
        <f>+E317/I317</f>
        <v>2456948393.0621672</v>
      </c>
      <c r="L317" s="170" t="s">
        <v>217</v>
      </c>
      <c r="M317" s="54" t="s">
        <v>908</v>
      </c>
      <c r="O317" s="178"/>
      <c r="P317" s="178"/>
      <c r="Q317" s="178"/>
    </row>
    <row r="318" spans="1:17" ht="14.25" x14ac:dyDescent="0.2">
      <c r="A318" s="175" t="s">
        <v>529</v>
      </c>
      <c r="B318" s="350" t="s">
        <v>187</v>
      </c>
      <c r="C318" s="349" t="s">
        <v>700</v>
      </c>
      <c r="D318" s="55" t="s">
        <v>142</v>
      </c>
      <c r="E318" s="152">
        <v>3166875084</v>
      </c>
      <c r="F318" s="196" t="s">
        <v>717</v>
      </c>
      <c r="G318" s="195">
        <v>43507</v>
      </c>
      <c r="H318" s="199">
        <v>2456948393</v>
      </c>
      <c r="I318" s="74">
        <f>100.6/78.05</f>
        <v>1.2889173606662396</v>
      </c>
      <c r="J318" s="76" t="s">
        <v>337</v>
      </c>
      <c r="K318" s="153">
        <f>+E318/I318</f>
        <v>2457003979.1868787</v>
      </c>
      <c r="L318" s="170" t="s">
        <v>217</v>
      </c>
      <c r="M318" s="54" t="s">
        <v>907</v>
      </c>
      <c r="O318" s="178"/>
      <c r="P318" s="178"/>
      <c r="Q318" s="178"/>
    </row>
    <row r="319" spans="1:17" ht="14.25" x14ac:dyDescent="0.2">
      <c r="A319" s="175" t="s">
        <v>529</v>
      </c>
      <c r="B319" s="350" t="s">
        <v>189</v>
      </c>
      <c r="C319" s="349" t="s">
        <v>700</v>
      </c>
      <c r="D319" s="55" t="s">
        <v>142</v>
      </c>
      <c r="E319" s="152">
        <v>7000000000</v>
      </c>
      <c r="F319" s="196" t="s">
        <v>718</v>
      </c>
      <c r="G319" s="195">
        <v>43550</v>
      </c>
      <c r="H319" s="199">
        <v>2456948393</v>
      </c>
      <c r="I319" s="74">
        <f>101.18/78.05</f>
        <v>1.2963484945547727</v>
      </c>
      <c r="J319" s="76" t="s">
        <v>344</v>
      </c>
      <c r="K319" s="153">
        <f>+E319/I319</f>
        <v>5399782565.7244511</v>
      </c>
      <c r="L319" s="170" t="s">
        <v>345</v>
      </c>
      <c r="M319" s="54" t="s">
        <v>906</v>
      </c>
      <c r="O319" s="178"/>
      <c r="P319" s="178"/>
      <c r="Q319" s="178"/>
    </row>
    <row r="320" spans="1:17" ht="15" x14ac:dyDescent="0.2">
      <c r="A320" s="175" t="s">
        <v>529</v>
      </c>
      <c r="B320" s="350" t="s">
        <v>191</v>
      </c>
      <c r="C320" s="349" t="s">
        <v>700</v>
      </c>
      <c r="D320" s="55" t="s">
        <v>142</v>
      </c>
      <c r="E320" s="197"/>
      <c r="F320" s="196" t="s">
        <v>719</v>
      </c>
      <c r="G320" s="195"/>
      <c r="H320" s="199">
        <v>2456948393</v>
      </c>
      <c r="I320" s="74">
        <f>101.18/78.05</f>
        <v>1.2963484945547727</v>
      </c>
      <c r="J320" s="76"/>
      <c r="K320" s="153"/>
      <c r="L320" s="198" t="s">
        <v>401</v>
      </c>
      <c r="M320" s="54"/>
      <c r="O320" s="178"/>
      <c r="P320" s="178"/>
      <c r="Q320" s="178"/>
    </row>
    <row r="321" spans="1:18" ht="15" x14ac:dyDescent="0.2">
      <c r="A321" s="175" t="s">
        <v>529</v>
      </c>
      <c r="B321" s="350" t="s">
        <v>245</v>
      </c>
      <c r="C321" s="349" t="s">
        <v>700</v>
      </c>
      <c r="D321" s="55" t="s">
        <v>142</v>
      </c>
      <c r="E321" s="197"/>
      <c r="F321" s="196" t="s">
        <v>720</v>
      </c>
      <c r="G321" s="195"/>
      <c r="H321" s="194">
        <v>1455974867</v>
      </c>
      <c r="I321" s="74">
        <f>101.18/78.05</f>
        <v>1.2963484945547727</v>
      </c>
      <c r="J321" s="76"/>
      <c r="K321" s="153"/>
      <c r="L321" s="198" t="s">
        <v>401</v>
      </c>
      <c r="M321" s="54"/>
      <c r="O321" s="178"/>
      <c r="P321" s="178"/>
      <c r="Q321" s="178"/>
    </row>
    <row r="322" spans="1:18" ht="15" x14ac:dyDescent="0.2">
      <c r="A322" s="175" t="s">
        <v>529</v>
      </c>
      <c r="B322" s="350" t="s">
        <v>246</v>
      </c>
      <c r="C322" s="349" t="s">
        <v>700</v>
      </c>
      <c r="D322" s="55" t="s">
        <v>142</v>
      </c>
      <c r="E322" s="197">
        <v>6309098263</v>
      </c>
      <c r="F322" s="196" t="s">
        <v>721</v>
      </c>
      <c r="G322" s="195">
        <v>43612</v>
      </c>
      <c r="H322" s="194">
        <v>1455974867</v>
      </c>
      <c r="I322" s="74">
        <f>102.12/78.05</f>
        <v>1.3083920563741192</v>
      </c>
      <c r="J322" s="76" t="s">
        <v>400</v>
      </c>
      <c r="K322" s="153">
        <f>+E322/I322</f>
        <v>4822024279.5451431</v>
      </c>
      <c r="L322" s="170" t="s">
        <v>420</v>
      </c>
      <c r="M322" s="54"/>
      <c r="N322" s="167" t="s">
        <v>905</v>
      </c>
      <c r="O322" s="178"/>
      <c r="P322" s="178"/>
      <c r="Q322" s="178"/>
    </row>
    <row r="323" spans="1:18" ht="15" x14ac:dyDescent="0.2">
      <c r="A323" s="175" t="s">
        <v>529</v>
      </c>
      <c r="B323" s="350" t="s">
        <v>247</v>
      </c>
      <c r="C323" s="349" t="s">
        <v>700</v>
      </c>
      <c r="D323" s="55" t="s">
        <v>142</v>
      </c>
      <c r="E323" s="197"/>
      <c r="F323" s="196" t="s">
        <v>722</v>
      </c>
      <c r="G323" s="195"/>
      <c r="H323" s="194">
        <v>1455974867</v>
      </c>
      <c r="I323" s="74"/>
      <c r="J323" s="76"/>
      <c r="K323" s="153"/>
      <c r="L323" s="170" t="s">
        <v>217</v>
      </c>
      <c r="M323" s="54"/>
      <c r="O323" s="178"/>
      <c r="P323" s="178"/>
      <c r="Q323" s="178"/>
    </row>
    <row r="324" spans="1:18" ht="15" x14ac:dyDescent="0.2">
      <c r="A324" s="175" t="s">
        <v>529</v>
      </c>
      <c r="B324" s="350" t="s">
        <v>248</v>
      </c>
      <c r="C324" s="349" t="s">
        <v>700</v>
      </c>
      <c r="D324" s="55" t="s">
        <v>142</v>
      </c>
      <c r="E324" s="197"/>
      <c r="F324" s="196" t="s">
        <v>723</v>
      </c>
      <c r="G324" s="195"/>
      <c r="H324" s="194">
        <v>1455974867</v>
      </c>
      <c r="I324" s="74"/>
      <c r="J324" s="76"/>
      <c r="K324" s="153"/>
      <c r="L324" s="170" t="s">
        <v>217</v>
      </c>
      <c r="M324" s="54"/>
      <c r="O324" s="178"/>
      <c r="P324" s="178"/>
      <c r="Q324" s="178"/>
    </row>
    <row r="325" spans="1:18" ht="15" x14ac:dyDescent="0.25">
      <c r="A325" s="175" t="s">
        <v>529</v>
      </c>
      <c r="B325" s="143" t="s">
        <v>249</v>
      </c>
      <c r="C325" s="144" t="s">
        <v>700</v>
      </c>
      <c r="D325" s="58" t="s">
        <v>142</v>
      </c>
      <c r="E325" s="145">
        <v>2643821720</v>
      </c>
      <c r="F325" s="146" t="s">
        <v>724</v>
      </c>
      <c r="G325" s="193">
        <v>43650</v>
      </c>
      <c r="H325" s="192">
        <v>1455974867</v>
      </c>
      <c r="I325" s="74">
        <f>102.44/78.05</f>
        <v>1.3124919923126201</v>
      </c>
      <c r="J325" s="76" t="s">
        <v>421</v>
      </c>
      <c r="K325" s="153">
        <f>+E325/I325</f>
        <v>2014352647.8524013</v>
      </c>
      <c r="L325" s="191" t="s">
        <v>422</v>
      </c>
      <c r="M325" s="54" t="s">
        <v>904</v>
      </c>
      <c r="O325" s="178"/>
      <c r="P325" s="178"/>
      <c r="Q325" s="178"/>
    </row>
    <row r="326" spans="1:18" ht="15" x14ac:dyDescent="0.25">
      <c r="A326" s="175" t="s">
        <v>529</v>
      </c>
      <c r="B326" s="143" t="s">
        <v>786</v>
      </c>
      <c r="C326" s="144" t="s">
        <v>700</v>
      </c>
      <c r="D326" s="58" t="s">
        <v>142</v>
      </c>
      <c r="E326" s="145">
        <v>9754517</v>
      </c>
      <c r="F326" s="146" t="s">
        <v>724</v>
      </c>
      <c r="G326" s="193">
        <v>43658</v>
      </c>
      <c r="H326" s="192"/>
      <c r="I326" s="74">
        <f>102.71/78.05</f>
        <v>1.3159513132607303</v>
      </c>
      <c r="J326" s="76" t="s">
        <v>423</v>
      </c>
      <c r="K326" s="153">
        <f>+E326/I326</f>
        <v>7412521.194138837</v>
      </c>
      <c r="L326" s="191" t="s">
        <v>424</v>
      </c>
      <c r="M326" s="54" t="s">
        <v>903</v>
      </c>
      <c r="O326" s="178"/>
      <c r="P326" s="178"/>
      <c r="Q326" s="178"/>
    </row>
    <row r="327" spans="1:18" ht="26.25" x14ac:dyDescent="0.25">
      <c r="A327" s="332" t="s">
        <v>529</v>
      </c>
      <c r="B327" s="331" t="s">
        <v>786</v>
      </c>
      <c r="C327" s="330" t="s">
        <v>700</v>
      </c>
      <c r="D327" s="329" t="s">
        <v>142</v>
      </c>
      <c r="E327" s="328">
        <v>3518806545</v>
      </c>
      <c r="F327" s="327"/>
      <c r="G327" s="326">
        <v>43916</v>
      </c>
      <c r="H327" s="325"/>
      <c r="I327" s="324">
        <f>104.94/78.05</f>
        <v>1.3445227418321588</v>
      </c>
      <c r="J327" s="323" t="s">
        <v>725</v>
      </c>
      <c r="K327" s="322">
        <f>+E327/I327</f>
        <v>2617141707.9974275</v>
      </c>
      <c r="L327" s="321"/>
      <c r="M327" s="320" t="s">
        <v>902</v>
      </c>
      <c r="N327" s="319" t="s">
        <v>1014</v>
      </c>
      <c r="O327" s="178"/>
      <c r="P327" s="178"/>
      <c r="Q327" s="178"/>
    </row>
    <row r="328" spans="1:18" ht="26.25" x14ac:dyDescent="0.25">
      <c r="A328" s="332" t="s">
        <v>529</v>
      </c>
      <c r="B328" s="331" t="s">
        <v>786</v>
      </c>
      <c r="C328" s="330" t="s">
        <v>700</v>
      </c>
      <c r="D328" s="329" t="s">
        <v>142</v>
      </c>
      <c r="E328" s="328">
        <v>-3518806545</v>
      </c>
      <c r="F328" s="327"/>
      <c r="G328" s="326">
        <v>43916</v>
      </c>
      <c r="H328" s="325"/>
      <c r="I328" s="324">
        <f>104.94/78.05</f>
        <v>1.3445227418321588</v>
      </c>
      <c r="J328" s="323" t="s">
        <v>725</v>
      </c>
      <c r="K328" s="322">
        <f>+E328/I328</f>
        <v>-2617141707.9974275</v>
      </c>
      <c r="L328" s="321"/>
      <c r="M328" s="320" t="s">
        <v>902</v>
      </c>
      <c r="N328" s="319" t="s">
        <v>1014</v>
      </c>
      <c r="O328" s="178"/>
      <c r="P328" s="178"/>
      <c r="Q328" s="178"/>
    </row>
    <row r="329" spans="1:18" s="118" customFormat="1" x14ac:dyDescent="0.2">
      <c r="A329" s="175" t="s">
        <v>529</v>
      </c>
      <c r="B329" s="147" t="s">
        <v>425</v>
      </c>
      <c r="C329" s="148"/>
      <c r="D329" s="121"/>
      <c r="E329" s="149">
        <f>SUM(E300:E328)</f>
        <v>65730763874</v>
      </c>
      <c r="F329" s="150"/>
      <c r="G329" s="190"/>
      <c r="H329" s="189">
        <f>SUM(H300:H326)</f>
        <v>51504945409</v>
      </c>
      <c r="I329" s="122"/>
      <c r="J329" s="123"/>
      <c r="K329" s="188">
        <f>SUM(K300:K328)</f>
        <v>51554838521.714149</v>
      </c>
      <c r="L329" s="187">
        <f>+K329-H329</f>
        <v>49893112.714149475</v>
      </c>
      <c r="M329" s="186"/>
      <c r="O329" s="57"/>
      <c r="P329" s="57"/>
      <c r="Q329" s="57"/>
      <c r="R329" s="57"/>
    </row>
    <row r="330" spans="1:18" x14ac:dyDescent="0.2">
      <c r="A330" s="175" t="s">
        <v>529</v>
      </c>
      <c r="B330" s="185"/>
      <c r="C330" s="185"/>
      <c r="D330" s="54"/>
      <c r="E330" s="54"/>
      <c r="F330" s="54"/>
      <c r="G330" s="184"/>
      <c r="H330" s="183"/>
      <c r="I330" s="54"/>
      <c r="J330" s="54"/>
      <c r="K330" s="54"/>
      <c r="L330" s="54"/>
      <c r="M330" s="54"/>
    </row>
    <row r="331" spans="1:18" s="177" customFormat="1" ht="15" x14ac:dyDescent="0.25">
      <c r="A331" s="177" t="s">
        <v>478</v>
      </c>
      <c r="B331" s="351" t="s">
        <v>331</v>
      </c>
      <c r="C331" s="351"/>
      <c r="D331" s="351"/>
      <c r="E331" s="351"/>
      <c r="F331" s="351"/>
      <c r="G331" s="182"/>
      <c r="H331" s="351"/>
      <c r="I331" s="351"/>
      <c r="J331" s="351"/>
      <c r="K331" s="351"/>
      <c r="L331" s="351"/>
      <c r="M331" s="179"/>
      <c r="O331" s="178"/>
      <c r="P331" s="178"/>
      <c r="Q331" s="178"/>
      <c r="R331" s="178"/>
    </row>
    <row r="332" spans="1:18" s="177" customFormat="1" ht="15" x14ac:dyDescent="0.25">
      <c r="A332" s="181" t="s">
        <v>529</v>
      </c>
      <c r="B332" s="138" t="s">
        <v>129</v>
      </c>
      <c r="C332" s="139" t="s">
        <v>130</v>
      </c>
      <c r="D332" s="139" t="s">
        <v>131</v>
      </c>
      <c r="E332" s="843" t="s">
        <v>132</v>
      </c>
      <c r="F332" s="844"/>
      <c r="G332" s="843" t="s">
        <v>133</v>
      </c>
      <c r="H332" s="845"/>
      <c r="I332" s="845"/>
      <c r="J332" s="845"/>
      <c r="K332" s="844"/>
      <c r="L332" s="140" t="s">
        <v>96</v>
      </c>
      <c r="M332" s="140" t="s">
        <v>785</v>
      </c>
      <c r="O332" s="178"/>
      <c r="P332" s="178"/>
      <c r="Q332" s="178"/>
      <c r="R332" s="178"/>
    </row>
    <row r="333" spans="1:18" s="177" customFormat="1" ht="45" x14ac:dyDescent="0.25">
      <c r="A333" s="181" t="s">
        <v>529</v>
      </c>
      <c r="B333" s="138"/>
      <c r="C333" s="139"/>
      <c r="D333" s="139"/>
      <c r="E333" s="141" t="s">
        <v>134</v>
      </c>
      <c r="F333" s="141" t="s">
        <v>135</v>
      </c>
      <c r="G333" s="180" t="s">
        <v>609</v>
      </c>
      <c r="H333" s="141" t="s">
        <v>136</v>
      </c>
      <c r="I333" s="141" t="s">
        <v>137</v>
      </c>
      <c r="J333" s="141" t="s">
        <v>138</v>
      </c>
      <c r="K333" s="141" t="s">
        <v>139</v>
      </c>
      <c r="L333" s="140"/>
      <c r="M333" s="179"/>
      <c r="O333" s="178"/>
      <c r="P333" s="178"/>
      <c r="Q333" s="178"/>
      <c r="R333" s="178"/>
    </row>
    <row r="334" spans="1:18" ht="28.5" x14ac:dyDescent="0.2">
      <c r="A334" s="175" t="s">
        <v>529</v>
      </c>
      <c r="B334" s="350" t="s">
        <v>784</v>
      </c>
      <c r="C334" s="154" t="s">
        <v>726</v>
      </c>
      <c r="D334" s="55" t="s">
        <v>142</v>
      </c>
      <c r="E334" s="137">
        <v>13016958191</v>
      </c>
      <c r="F334" s="174">
        <v>43465</v>
      </c>
      <c r="G334" s="176">
        <v>43462</v>
      </c>
      <c r="H334" s="172">
        <v>10214287467</v>
      </c>
      <c r="I334" s="78">
        <f>142.84/111.82</f>
        <v>1.2774101234126276</v>
      </c>
      <c r="J334" s="79" t="s">
        <v>332</v>
      </c>
      <c r="K334" s="50">
        <f>+E334/I334</f>
        <v>10190116668.42355</v>
      </c>
      <c r="L334" s="170" t="s">
        <v>727</v>
      </c>
      <c r="M334" s="54"/>
    </row>
    <row r="335" spans="1:18" ht="15" x14ac:dyDescent="0.2">
      <c r="A335" s="175" t="s">
        <v>529</v>
      </c>
      <c r="B335" s="350"/>
      <c r="C335" s="155" t="s">
        <v>726</v>
      </c>
      <c r="D335" s="55" t="s">
        <v>142</v>
      </c>
      <c r="E335" s="137">
        <v>30876023</v>
      </c>
      <c r="F335" s="174">
        <v>43465</v>
      </c>
      <c r="G335" s="176">
        <v>43469</v>
      </c>
      <c r="H335" s="172"/>
      <c r="I335" s="78">
        <f>142.84/111.82</f>
        <v>1.2774101234126276</v>
      </c>
      <c r="J335" s="79" t="s">
        <v>332</v>
      </c>
      <c r="K335" s="50">
        <f>+E335/I335</f>
        <v>24170798.738868661</v>
      </c>
      <c r="L335" s="170" t="s">
        <v>242</v>
      </c>
      <c r="M335" s="54"/>
    </row>
    <row r="336" spans="1:18" ht="15" x14ac:dyDescent="0.2">
      <c r="A336" s="175" t="s">
        <v>529</v>
      </c>
      <c r="B336" s="350" t="s">
        <v>783</v>
      </c>
      <c r="C336" s="155" t="s">
        <v>726</v>
      </c>
      <c r="D336" s="55" t="s">
        <v>142</v>
      </c>
      <c r="E336" s="137">
        <v>55856315730</v>
      </c>
      <c r="F336" s="174">
        <v>43830</v>
      </c>
      <c r="G336" s="173">
        <v>43829</v>
      </c>
      <c r="H336" s="172">
        <v>42105325891</v>
      </c>
      <c r="I336" s="86">
        <f>103.54/78.05</f>
        <v>1.3265855221012173</v>
      </c>
      <c r="J336" s="87" t="s">
        <v>479</v>
      </c>
      <c r="K336" s="171">
        <f>+E336/I336</f>
        <v>42105325890.733047</v>
      </c>
      <c r="L336" s="170" t="s">
        <v>480</v>
      </c>
      <c r="M336" s="54" t="s">
        <v>901</v>
      </c>
    </row>
    <row r="337" spans="1:13" ht="15" x14ac:dyDescent="0.2">
      <c r="A337" s="175"/>
      <c r="B337" s="350" t="s">
        <v>1055</v>
      </c>
      <c r="C337" s="155" t="s">
        <v>726</v>
      </c>
      <c r="D337" s="55" t="s">
        <v>142</v>
      </c>
      <c r="E337" s="137">
        <v>150534930432</v>
      </c>
      <c r="F337" s="174">
        <v>44196</v>
      </c>
      <c r="G337" s="334">
        <v>44195</v>
      </c>
      <c r="H337" s="333">
        <v>111812441190</v>
      </c>
      <c r="I337" s="86">
        <f>105.08/78.05</f>
        <v>1.3463164638052532</v>
      </c>
      <c r="J337" s="87" t="s">
        <v>1054</v>
      </c>
      <c r="K337" s="171">
        <f>+E337/I337</f>
        <v>111812441189.73734</v>
      </c>
      <c r="L337" s="170" t="s">
        <v>480</v>
      </c>
      <c r="M337" s="54" t="s">
        <v>1391</v>
      </c>
    </row>
    <row r="338" spans="1:13" ht="13.5" thickBot="1" x14ac:dyDescent="0.25"/>
    <row r="339" spans="1:13" ht="13.5" thickBot="1" x14ac:dyDescent="0.25">
      <c r="H339" s="318">
        <v>51504945409</v>
      </c>
      <c r="I339" s="317"/>
    </row>
    <row r="341" spans="1:13" x14ac:dyDescent="0.2">
      <c r="H341" s="316">
        <f>+H329-H339</f>
        <v>0</v>
      </c>
    </row>
  </sheetData>
  <autoFilter ref="A4:R188" xr:uid="{00000000-0009-0000-0000-000000000000}">
    <filterColumn colId="4" showButton="0"/>
    <filterColumn colId="6" showButton="0"/>
    <filterColumn colId="7" showButton="0"/>
    <filterColumn colId="8" showButton="0"/>
    <filterColumn colId="9" showButton="0"/>
  </autoFilter>
  <mergeCells count="36">
    <mergeCell ref="B202:B203"/>
    <mergeCell ref="F202:F203"/>
    <mergeCell ref="H202:H203"/>
    <mergeCell ref="H193:H194"/>
    <mergeCell ref="H197:H198"/>
    <mergeCell ref="H208:H209"/>
    <mergeCell ref="L202:L203"/>
    <mergeCell ref="B270:B271"/>
    <mergeCell ref="H270:H271"/>
    <mergeCell ref="H185:H186"/>
    <mergeCell ref="B185:B186"/>
    <mergeCell ref="E191:F191"/>
    <mergeCell ref="G191:K191"/>
    <mergeCell ref="E205:F205"/>
    <mergeCell ref="B223:B224"/>
    <mergeCell ref="H223:H224"/>
    <mergeCell ref="F208:F209"/>
    <mergeCell ref="B208:B209"/>
    <mergeCell ref="E298:F298"/>
    <mergeCell ref="G298:K298"/>
    <mergeCell ref="G205:K205"/>
    <mergeCell ref="B2:L2"/>
    <mergeCell ref="E4:F4"/>
    <mergeCell ref="G4:K4"/>
    <mergeCell ref="E171:F171"/>
    <mergeCell ref="G171:K171"/>
    <mergeCell ref="M217:M218"/>
    <mergeCell ref="O233:Q233"/>
    <mergeCell ref="E332:F332"/>
    <mergeCell ref="G332:K332"/>
    <mergeCell ref="E227:F227"/>
    <mergeCell ref="G227:K227"/>
    <mergeCell ref="E288:F288"/>
    <mergeCell ref="G288:K288"/>
    <mergeCell ref="H301:H302"/>
    <mergeCell ref="H306:H307"/>
  </mergeCells>
  <conditionalFormatting sqref="G1:G3 G6:G131 G133:G166 G173:G190 G193:G203 G207:G225 G229:G287 G301:G330 G290:G297 G334:G1048576 G169:G170">
    <cfRule type="cellIs" dxfId="3" priority="4" operator="greaterThan">
      <formula>$B$1</formula>
    </cfRule>
  </conditionalFormatting>
  <conditionalFormatting sqref="G168">
    <cfRule type="cellIs" dxfId="2" priority="3" operator="greaterThan">
      <formula>$B$1</formula>
    </cfRule>
  </conditionalFormatting>
  <conditionalFormatting sqref="G167">
    <cfRule type="cellIs" dxfId="1" priority="2" operator="greaterThan">
      <formula>$B$1</formula>
    </cfRule>
  </conditionalFormatting>
  <conditionalFormatting sqref="M1:M1048576">
    <cfRule type="duplicateValues" dxfId="0" priority="1"/>
  </conditionalFormatting>
  <hyperlinks>
    <hyperlink ref="K279" r:id="rId1" display="..\..\Varios\2019-10-07 Cálculos incumplimiento fondeo Ambiental.xlsx" xr:uid="{274FE73E-0FA9-42B6-98C8-D8BBD700CD55}"/>
  </hyperlinks>
  <pageMargins left="0.70866141732283472" right="0.70866141732283472" top="0.74803149606299213" bottom="0.74803149606299213" header="0.31496062992125984" footer="0.31496062992125984"/>
  <pageSetup paperSize="9" scale="33" fitToHeight="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88"/>
  <sheetViews>
    <sheetView workbookViewId="0">
      <selection activeCell="O15" sqref="O15"/>
    </sheetView>
  </sheetViews>
  <sheetFormatPr baseColWidth="10" defaultColWidth="11.5703125" defaultRowHeight="15" x14ac:dyDescent="0.25"/>
  <cols>
    <col min="1" max="16384" width="11.5703125" style="129"/>
  </cols>
  <sheetData>
    <row r="1" spans="2:12" x14ac:dyDescent="0.25">
      <c r="B1" s="860"/>
      <c r="C1" s="861"/>
      <c r="D1" s="862"/>
      <c r="E1" s="866" t="s">
        <v>251</v>
      </c>
      <c r="F1" s="866"/>
      <c r="G1" s="866"/>
      <c r="H1" s="866"/>
      <c r="I1" s="866"/>
      <c r="J1" s="866"/>
      <c r="K1" s="868"/>
      <c r="L1" s="869"/>
    </row>
    <row r="2" spans="2:12" x14ac:dyDescent="0.25">
      <c r="B2" s="863"/>
      <c r="C2" s="864"/>
      <c r="D2" s="865"/>
      <c r="E2" s="867"/>
      <c r="F2" s="867"/>
      <c r="G2" s="867"/>
      <c r="H2" s="867"/>
      <c r="I2" s="867"/>
      <c r="J2" s="867"/>
      <c r="K2" s="870"/>
      <c r="L2" s="871"/>
    </row>
    <row r="3" spans="2:12" x14ac:dyDescent="0.25">
      <c r="B3" s="863"/>
      <c r="C3" s="864"/>
      <c r="D3" s="865"/>
      <c r="E3" s="867"/>
      <c r="F3" s="867"/>
      <c r="G3" s="867"/>
      <c r="H3" s="867"/>
      <c r="I3" s="867"/>
      <c r="J3" s="867"/>
      <c r="K3" s="870"/>
      <c r="L3" s="871"/>
    </row>
    <row r="4" spans="2:12" x14ac:dyDescent="0.25">
      <c r="B4" s="863"/>
      <c r="C4" s="864"/>
      <c r="D4" s="865"/>
      <c r="E4" s="872" t="s">
        <v>992</v>
      </c>
      <c r="F4" s="872"/>
      <c r="G4" s="872"/>
      <c r="H4" s="872"/>
      <c r="I4" s="872"/>
      <c r="J4" s="872"/>
      <c r="K4" s="870"/>
      <c r="L4" s="871"/>
    </row>
    <row r="5" spans="2:12" x14ac:dyDescent="0.25">
      <c r="B5" s="863"/>
      <c r="C5" s="864"/>
      <c r="D5" s="865"/>
      <c r="E5" s="873"/>
      <c r="F5" s="873"/>
      <c r="G5" s="873"/>
      <c r="H5" s="873"/>
      <c r="I5" s="874" t="s">
        <v>993</v>
      </c>
      <c r="J5" s="875">
        <v>6</v>
      </c>
      <c r="K5" s="870"/>
      <c r="L5" s="871"/>
    </row>
    <row r="6" spans="2:12" ht="24" x14ac:dyDescent="0.25">
      <c r="B6" s="863"/>
      <c r="C6" s="864"/>
      <c r="D6" s="865"/>
      <c r="E6" s="346" t="s">
        <v>289</v>
      </c>
      <c r="F6" s="301">
        <v>44230</v>
      </c>
      <c r="G6" s="302" t="s">
        <v>290</v>
      </c>
      <c r="H6" s="301">
        <v>44237</v>
      </c>
      <c r="I6" s="874"/>
      <c r="J6" s="875"/>
      <c r="K6" s="876"/>
      <c r="L6" s="877"/>
    </row>
    <row r="7" spans="2:12" ht="24" x14ac:dyDescent="0.25">
      <c r="B7" s="878" t="s">
        <v>994</v>
      </c>
      <c r="C7" s="878"/>
      <c r="D7" s="878"/>
      <c r="E7" s="878" t="s">
        <v>106</v>
      </c>
      <c r="F7" s="878"/>
      <c r="G7" s="878" t="s">
        <v>107</v>
      </c>
      <c r="H7" s="878"/>
      <c r="I7" s="345" t="s">
        <v>4</v>
      </c>
      <c r="J7" s="345" t="s">
        <v>2</v>
      </c>
      <c r="K7" s="879" t="s">
        <v>0</v>
      </c>
      <c r="L7" s="879"/>
    </row>
    <row r="8" spans="2:12" ht="24" x14ac:dyDescent="0.25">
      <c r="B8" s="880" t="s">
        <v>995</v>
      </c>
      <c r="C8" s="880"/>
      <c r="D8" s="880"/>
      <c r="E8" s="878" t="s">
        <v>996</v>
      </c>
      <c r="F8" s="878"/>
      <c r="G8" s="878" t="s">
        <v>996</v>
      </c>
      <c r="H8" s="878"/>
      <c r="I8" s="292">
        <v>41944</v>
      </c>
      <c r="J8" s="345">
        <v>1</v>
      </c>
      <c r="K8" s="879" t="s">
        <v>291</v>
      </c>
      <c r="L8" s="879"/>
    </row>
    <row r="9" spans="2:12" x14ac:dyDescent="0.25">
      <c r="B9" s="881" t="s">
        <v>452</v>
      </c>
      <c r="C9" s="882"/>
      <c r="D9" s="882"/>
      <c r="E9" s="882"/>
      <c r="F9" s="882"/>
      <c r="G9" s="883"/>
      <c r="H9" s="881" t="s">
        <v>453</v>
      </c>
      <c r="I9" s="882"/>
      <c r="J9" s="882"/>
      <c r="K9" s="882"/>
      <c r="L9" s="883"/>
    </row>
    <row r="10" spans="2:12" x14ac:dyDescent="0.25">
      <c r="B10" s="881"/>
      <c r="C10" s="882"/>
      <c r="D10" s="882"/>
      <c r="E10" s="882"/>
      <c r="F10" s="882"/>
      <c r="G10" s="883"/>
      <c r="H10" s="881"/>
      <c r="I10" s="882"/>
      <c r="J10" s="882"/>
      <c r="K10" s="882"/>
      <c r="L10" s="883"/>
    </row>
    <row r="11" spans="2:12" x14ac:dyDescent="0.25">
      <c r="B11" s="881"/>
      <c r="C11" s="882"/>
      <c r="D11" s="882"/>
      <c r="E11" s="882"/>
      <c r="F11" s="882"/>
      <c r="G11" s="883"/>
      <c r="H11" s="881"/>
      <c r="I11" s="882"/>
      <c r="J11" s="882"/>
      <c r="K11" s="882"/>
      <c r="L11" s="883"/>
    </row>
    <row r="12" spans="2:12" x14ac:dyDescent="0.25">
      <c r="B12" s="881"/>
      <c r="C12" s="882"/>
      <c r="D12" s="882"/>
      <c r="E12" s="882"/>
      <c r="F12" s="882"/>
      <c r="G12" s="883"/>
      <c r="H12" s="881"/>
      <c r="I12" s="882"/>
      <c r="J12" s="882"/>
      <c r="K12" s="882"/>
      <c r="L12" s="883"/>
    </row>
    <row r="13" spans="2:12" x14ac:dyDescent="0.25">
      <c r="B13" s="881"/>
      <c r="C13" s="882"/>
      <c r="D13" s="882"/>
      <c r="E13" s="882"/>
      <c r="F13" s="882"/>
      <c r="G13" s="883"/>
      <c r="H13" s="881"/>
      <c r="I13" s="882"/>
      <c r="J13" s="882"/>
      <c r="K13" s="882"/>
      <c r="L13" s="883"/>
    </row>
    <row r="14" spans="2:12" x14ac:dyDescent="0.25">
      <c r="B14" s="881"/>
      <c r="C14" s="882"/>
      <c r="D14" s="882"/>
      <c r="E14" s="882"/>
      <c r="F14" s="882"/>
      <c r="G14" s="883"/>
      <c r="H14" s="881"/>
      <c r="I14" s="882"/>
      <c r="J14" s="882"/>
      <c r="K14" s="882"/>
      <c r="L14" s="883"/>
    </row>
    <row r="15" spans="2:12" x14ac:dyDescent="0.25">
      <c r="B15" s="881"/>
      <c r="C15" s="882"/>
      <c r="D15" s="882"/>
      <c r="E15" s="882"/>
      <c r="F15" s="882"/>
      <c r="G15" s="883"/>
      <c r="H15" s="881"/>
      <c r="I15" s="882"/>
      <c r="J15" s="882"/>
      <c r="K15" s="882"/>
      <c r="L15" s="883"/>
    </row>
    <row r="16" spans="2:12" x14ac:dyDescent="0.25">
      <c r="B16" s="881"/>
      <c r="C16" s="882"/>
      <c r="D16" s="882"/>
      <c r="E16" s="882"/>
      <c r="F16" s="882"/>
      <c r="G16" s="883"/>
      <c r="H16" s="881"/>
      <c r="I16" s="882"/>
      <c r="J16" s="882"/>
      <c r="K16" s="882"/>
      <c r="L16" s="883"/>
    </row>
    <row r="17" spans="2:12" x14ac:dyDescent="0.25">
      <c r="B17" s="881"/>
      <c r="C17" s="882"/>
      <c r="D17" s="882"/>
      <c r="E17" s="882"/>
      <c r="F17" s="882"/>
      <c r="G17" s="883"/>
      <c r="H17" s="881"/>
      <c r="I17" s="882"/>
      <c r="J17" s="882"/>
      <c r="K17" s="882"/>
      <c r="L17" s="883"/>
    </row>
    <row r="18" spans="2:12" x14ac:dyDescent="0.25">
      <c r="B18" s="881"/>
      <c r="C18" s="882"/>
      <c r="D18" s="882"/>
      <c r="E18" s="882"/>
      <c r="F18" s="882"/>
      <c r="G18" s="883"/>
      <c r="H18" s="881"/>
      <c r="I18" s="882"/>
      <c r="J18" s="882"/>
      <c r="K18" s="882"/>
      <c r="L18" s="883"/>
    </row>
    <row r="19" spans="2:12" x14ac:dyDescent="0.25">
      <c r="B19" s="881"/>
      <c r="C19" s="882"/>
      <c r="D19" s="882"/>
      <c r="E19" s="882"/>
      <c r="F19" s="882"/>
      <c r="G19" s="883"/>
      <c r="H19" s="881"/>
      <c r="I19" s="882"/>
      <c r="J19" s="882"/>
      <c r="K19" s="882"/>
      <c r="L19" s="883"/>
    </row>
    <row r="20" spans="2:12" x14ac:dyDescent="0.25">
      <c r="B20" s="881"/>
      <c r="C20" s="882"/>
      <c r="D20" s="882"/>
      <c r="E20" s="882"/>
      <c r="F20" s="882"/>
      <c r="G20" s="883"/>
      <c r="H20" s="881"/>
      <c r="I20" s="882"/>
      <c r="J20" s="882"/>
      <c r="K20" s="882"/>
      <c r="L20" s="883"/>
    </row>
    <row r="21" spans="2:12" x14ac:dyDescent="0.25">
      <c r="B21" s="881"/>
      <c r="C21" s="882"/>
      <c r="D21" s="882"/>
      <c r="E21" s="882"/>
      <c r="F21" s="882"/>
      <c r="G21" s="883"/>
      <c r="H21" s="881"/>
      <c r="I21" s="882"/>
      <c r="J21" s="882"/>
      <c r="K21" s="882"/>
      <c r="L21" s="883"/>
    </row>
    <row r="22" spans="2:12" x14ac:dyDescent="0.25">
      <c r="B22" s="881"/>
      <c r="C22" s="882"/>
      <c r="D22" s="882"/>
      <c r="E22" s="882"/>
      <c r="F22" s="882"/>
      <c r="G22" s="883"/>
      <c r="H22" s="881"/>
      <c r="I22" s="882"/>
      <c r="J22" s="882"/>
      <c r="K22" s="882"/>
      <c r="L22" s="883"/>
    </row>
    <row r="23" spans="2:12" x14ac:dyDescent="0.25">
      <c r="B23" s="884" t="s">
        <v>1059</v>
      </c>
      <c r="C23" s="885"/>
      <c r="D23" s="885"/>
      <c r="E23" s="885"/>
      <c r="F23" s="885"/>
      <c r="G23" s="886"/>
      <c r="H23" s="890" t="s">
        <v>1060</v>
      </c>
      <c r="I23" s="891"/>
      <c r="J23" s="891"/>
      <c r="K23" s="891"/>
      <c r="L23" s="892"/>
    </row>
    <row r="24" spans="2:12" ht="15.75" thickBot="1" x14ac:dyDescent="0.3">
      <c r="B24" s="887"/>
      <c r="C24" s="888"/>
      <c r="D24" s="888"/>
      <c r="E24" s="888"/>
      <c r="F24" s="888"/>
      <c r="G24" s="889"/>
      <c r="H24" s="893"/>
      <c r="I24" s="894"/>
      <c r="J24" s="894"/>
      <c r="K24" s="894"/>
      <c r="L24" s="895"/>
    </row>
    <row r="25" spans="2:12" x14ac:dyDescent="0.25">
      <c r="B25" s="896" t="s">
        <v>452</v>
      </c>
      <c r="C25" s="897"/>
      <c r="D25" s="897"/>
      <c r="E25" s="897"/>
      <c r="F25" s="897"/>
      <c r="G25" s="898"/>
      <c r="H25" s="896" t="s">
        <v>453</v>
      </c>
      <c r="I25" s="897"/>
      <c r="J25" s="897"/>
      <c r="K25" s="897"/>
      <c r="L25" s="898"/>
    </row>
    <row r="26" spans="2:12" x14ac:dyDescent="0.25">
      <c r="B26" s="881"/>
      <c r="C26" s="882"/>
      <c r="D26" s="882"/>
      <c r="E26" s="882"/>
      <c r="F26" s="882"/>
      <c r="G26" s="883"/>
      <c r="H26" s="881"/>
      <c r="I26" s="882"/>
      <c r="J26" s="882"/>
      <c r="K26" s="882"/>
      <c r="L26" s="883"/>
    </row>
    <row r="27" spans="2:12" x14ac:dyDescent="0.25">
      <c r="B27" s="881"/>
      <c r="C27" s="882"/>
      <c r="D27" s="882"/>
      <c r="E27" s="882"/>
      <c r="F27" s="882"/>
      <c r="G27" s="883"/>
      <c r="H27" s="881"/>
      <c r="I27" s="882"/>
      <c r="J27" s="882"/>
      <c r="K27" s="882"/>
      <c r="L27" s="883"/>
    </row>
    <row r="28" spans="2:12" x14ac:dyDescent="0.25">
      <c r="B28" s="881"/>
      <c r="C28" s="882"/>
      <c r="D28" s="882"/>
      <c r="E28" s="882"/>
      <c r="F28" s="882"/>
      <c r="G28" s="883"/>
      <c r="H28" s="881"/>
      <c r="I28" s="882"/>
      <c r="J28" s="882"/>
      <c r="K28" s="882"/>
      <c r="L28" s="883"/>
    </row>
    <row r="29" spans="2:12" x14ac:dyDescent="0.25">
      <c r="B29" s="881"/>
      <c r="C29" s="882"/>
      <c r="D29" s="882"/>
      <c r="E29" s="882"/>
      <c r="F29" s="882"/>
      <c r="G29" s="883"/>
      <c r="H29" s="881"/>
      <c r="I29" s="882"/>
      <c r="J29" s="882"/>
      <c r="K29" s="882"/>
      <c r="L29" s="883"/>
    </row>
    <row r="30" spans="2:12" x14ac:dyDescent="0.25">
      <c r="B30" s="881"/>
      <c r="C30" s="882"/>
      <c r="D30" s="882"/>
      <c r="E30" s="882"/>
      <c r="F30" s="882"/>
      <c r="G30" s="883"/>
      <c r="H30" s="881"/>
      <c r="I30" s="882"/>
      <c r="J30" s="882"/>
      <c r="K30" s="882"/>
      <c r="L30" s="883"/>
    </row>
    <row r="31" spans="2:12" x14ac:dyDescent="0.25">
      <c r="B31" s="881"/>
      <c r="C31" s="882"/>
      <c r="D31" s="882"/>
      <c r="E31" s="882"/>
      <c r="F31" s="882"/>
      <c r="G31" s="883"/>
      <c r="H31" s="881"/>
      <c r="I31" s="882"/>
      <c r="J31" s="882"/>
      <c r="K31" s="882"/>
      <c r="L31" s="883"/>
    </row>
    <row r="32" spans="2:12" x14ac:dyDescent="0.25">
      <c r="B32" s="881"/>
      <c r="C32" s="882"/>
      <c r="D32" s="882"/>
      <c r="E32" s="882"/>
      <c r="F32" s="882"/>
      <c r="G32" s="883"/>
      <c r="H32" s="881"/>
      <c r="I32" s="882"/>
      <c r="J32" s="882"/>
      <c r="K32" s="882"/>
      <c r="L32" s="883"/>
    </row>
    <row r="33" spans="2:12" x14ac:dyDescent="0.25">
      <c r="B33" s="881"/>
      <c r="C33" s="882"/>
      <c r="D33" s="882"/>
      <c r="E33" s="882"/>
      <c r="F33" s="882"/>
      <c r="G33" s="883"/>
      <c r="H33" s="881"/>
      <c r="I33" s="882"/>
      <c r="J33" s="882"/>
      <c r="K33" s="882"/>
      <c r="L33" s="883"/>
    </row>
    <row r="34" spans="2:12" x14ac:dyDescent="0.25">
      <c r="B34" s="881"/>
      <c r="C34" s="882"/>
      <c r="D34" s="882"/>
      <c r="E34" s="882"/>
      <c r="F34" s="882"/>
      <c r="G34" s="883"/>
      <c r="H34" s="881"/>
      <c r="I34" s="882"/>
      <c r="J34" s="882"/>
      <c r="K34" s="882"/>
      <c r="L34" s="883"/>
    </row>
    <row r="35" spans="2:12" x14ac:dyDescent="0.25">
      <c r="B35" s="881"/>
      <c r="C35" s="882"/>
      <c r="D35" s="882"/>
      <c r="E35" s="882"/>
      <c r="F35" s="882"/>
      <c r="G35" s="883"/>
      <c r="H35" s="881"/>
      <c r="I35" s="882"/>
      <c r="J35" s="882"/>
      <c r="K35" s="882"/>
      <c r="L35" s="883"/>
    </row>
    <row r="36" spans="2:12" x14ac:dyDescent="0.25">
      <c r="B36" s="881"/>
      <c r="C36" s="882"/>
      <c r="D36" s="882"/>
      <c r="E36" s="882"/>
      <c r="F36" s="882"/>
      <c r="G36" s="883"/>
      <c r="H36" s="881"/>
      <c r="I36" s="882"/>
      <c r="J36" s="882"/>
      <c r="K36" s="882"/>
      <c r="L36" s="883"/>
    </row>
    <row r="37" spans="2:12" x14ac:dyDescent="0.25">
      <c r="B37" s="881"/>
      <c r="C37" s="882"/>
      <c r="D37" s="882"/>
      <c r="E37" s="882"/>
      <c r="F37" s="882"/>
      <c r="G37" s="883"/>
      <c r="H37" s="881"/>
      <c r="I37" s="882"/>
      <c r="J37" s="882"/>
      <c r="K37" s="882"/>
      <c r="L37" s="883"/>
    </row>
    <row r="38" spans="2:12" x14ac:dyDescent="0.25">
      <c r="B38" s="881"/>
      <c r="C38" s="882"/>
      <c r="D38" s="882"/>
      <c r="E38" s="882"/>
      <c r="F38" s="882"/>
      <c r="G38" s="883"/>
      <c r="H38" s="881"/>
      <c r="I38" s="882"/>
      <c r="J38" s="882"/>
      <c r="K38" s="882"/>
      <c r="L38" s="883"/>
    </row>
    <row r="39" spans="2:12" ht="15" customHeight="1" x14ac:dyDescent="0.25">
      <c r="B39" s="884" t="s">
        <v>1334</v>
      </c>
      <c r="C39" s="885"/>
      <c r="D39" s="885"/>
      <c r="E39" s="885"/>
      <c r="F39" s="885"/>
      <c r="G39" s="886"/>
      <c r="H39" s="890" t="s">
        <v>1335</v>
      </c>
      <c r="I39" s="891"/>
      <c r="J39" s="891"/>
      <c r="K39" s="891"/>
      <c r="L39" s="892"/>
    </row>
    <row r="40" spans="2:12" ht="36" customHeight="1" thickBot="1" x14ac:dyDescent="0.3">
      <c r="B40" s="887"/>
      <c r="C40" s="888"/>
      <c r="D40" s="888"/>
      <c r="E40" s="888"/>
      <c r="F40" s="888"/>
      <c r="G40" s="889"/>
      <c r="H40" s="893"/>
      <c r="I40" s="894"/>
      <c r="J40" s="894"/>
      <c r="K40" s="894"/>
      <c r="L40" s="895"/>
    </row>
    <row r="41" spans="2:12" x14ac:dyDescent="0.25">
      <c r="B41" s="896" t="s">
        <v>452</v>
      </c>
      <c r="C41" s="897"/>
      <c r="D41" s="897"/>
      <c r="E41" s="897"/>
      <c r="F41" s="897"/>
      <c r="G41" s="898"/>
      <c r="H41" s="896" t="s">
        <v>453</v>
      </c>
      <c r="I41" s="897"/>
      <c r="J41" s="897"/>
      <c r="K41" s="897"/>
      <c r="L41" s="898"/>
    </row>
    <row r="42" spans="2:12" x14ac:dyDescent="0.25">
      <c r="B42" s="881"/>
      <c r="C42" s="882"/>
      <c r="D42" s="882"/>
      <c r="E42" s="882"/>
      <c r="F42" s="882"/>
      <c r="G42" s="883"/>
      <c r="H42" s="881"/>
      <c r="I42" s="882"/>
      <c r="J42" s="882"/>
      <c r="K42" s="882"/>
      <c r="L42" s="883"/>
    </row>
    <row r="43" spans="2:12" x14ac:dyDescent="0.25">
      <c r="B43" s="881"/>
      <c r="C43" s="882"/>
      <c r="D43" s="882"/>
      <c r="E43" s="882"/>
      <c r="F43" s="882"/>
      <c r="G43" s="883"/>
      <c r="H43" s="881"/>
      <c r="I43" s="882"/>
      <c r="J43" s="882"/>
      <c r="K43" s="882"/>
      <c r="L43" s="883"/>
    </row>
    <row r="44" spans="2:12" x14ac:dyDescent="0.25">
      <c r="B44" s="881"/>
      <c r="C44" s="882"/>
      <c r="D44" s="882"/>
      <c r="E44" s="882"/>
      <c r="F44" s="882"/>
      <c r="G44" s="883"/>
      <c r="H44" s="881"/>
      <c r="I44" s="882"/>
      <c r="J44" s="882"/>
      <c r="K44" s="882"/>
      <c r="L44" s="883"/>
    </row>
    <row r="45" spans="2:12" x14ac:dyDescent="0.25">
      <c r="B45" s="881"/>
      <c r="C45" s="882"/>
      <c r="D45" s="882"/>
      <c r="E45" s="882"/>
      <c r="F45" s="882"/>
      <c r="G45" s="883"/>
      <c r="H45" s="881"/>
      <c r="I45" s="882"/>
      <c r="J45" s="882"/>
      <c r="K45" s="882"/>
      <c r="L45" s="883"/>
    </row>
    <row r="46" spans="2:12" x14ac:dyDescent="0.25">
      <c r="B46" s="881"/>
      <c r="C46" s="882"/>
      <c r="D46" s="882"/>
      <c r="E46" s="882"/>
      <c r="F46" s="882"/>
      <c r="G46" s="883"/>
      <c r="H46" s="881"/>
      <c r="I46" s="882"/>
      <c r="J46" s="882"/>
      <c r="K46" s="882"/>
      <c r="L46" s="883"/>
    </row>
    <row r="47" spans="2:12" x14ac:dyDescent="0.25">
      <c r="B47" s="881"/>
      <c r="C47" s="882"/>
      <c r="D47" s="882"/>
      <c r="E47" s="882"/>
      <c r="F47" s="882"/>
      <c r="G47" s="883"/>
      <c r="H47" s="881"/>
      <c r="I47" s="882"/>
      <c r="J47" s="882"/>
      <c r="K47" s="882"/>
      <c r="L47" s="883"/>
    </row>
    <row r="48" spans="2:12" x14ac:dyDescent="0.25">
      <c r="B48" s="881"/>
      <c r="C48" s="882"/>
      <c r="D48" s="882"/>
      <c r="E48" s="882"/>
      <c r="F48" s="882"/>
      <c r="G48" s="883"/>
      <c r="H48" s="881"/>
      <c r="I48" s="882"/>
      <c r="J48" s="882"/>
      <c r="K48" s="882"/>
      <c r="L48" s="883"/>
    </row>
    <row r="49" spans="2:12" x14ac:dyDescent="0.25">
      <c r="B49" s="881"/>
      <c r="C49" s="882"/>
      <c r="D49" s="882"/>
      <c r="E49" s="882"/>
      <c r="F49" s="882"/>
      <c r="G49" s="883"/>
      <c r="H49" s="881"/>
      <c r="I49" s="882"/>
      <c r="J49" s="882"/>
      <c r="K49" s="882"/>
      <c r="L49" s="883"/>
    </row>
    <row r="50" spans="2:12" x14ac:dyDescent="0.25">
      <c r="B50" s="881"/>
      <c r="C50" s="882"/>
      <c r="D50" s="882"/>
      <c r="E50" s="882"/>
      <c r="F50" s="882"/>
      <c r="G50" s="883"/>
      <c r="H50" s="881"/>
      <c r="I50" s="882"/>
      <c r="J50" s="882"/>
      <c r="K50" s="882"/>
      <c r="L50" s="883"/>
    </row>
    <row r="51" spans="2:12" x14ac:dyDescent="0.25">
      <c r="B51" s="881"/>
      <c r="C51" s="882"/>
      <c r="D51" s="882"/>
      <c r="E51" s="882"/>
      <c r="F51" s="882"/>
      <c r="G51" s="883"/>
      <c r="H51" s="881"/>
      <c r="I51" s="882"/>
      <c r="J51" s="882"/>
      <c r="K51" s="882"/>
      <c r="L51" s="883"/>
    </row>
    <row r="52" spans="2:12" x14ac:dyDescent="0.25">
      <c r="B52" s="881"/>
      <c r="C52" s="882"/>
      <c r="D52" s="882"/>
      <c r="E52" s="882"/>
      <c r="F52" s="882"/>
      <c r="G52" s="883"/>
      <c r="H52" s="881"/>
      <c r="I52" s="882"/>
      <c r="J52" s="882"/>
      <c r="K52" s="882"/>
      <c r="L52" s="883"/>
    </row>
    <row r="53" spans="2:12" x14ac:dyDescent="0.25">
      <c r="B53" s="881"/>
      <c r="C53" s="882"/>
      <c r="D53" s="882"/>
      <c r="E53" s="882"/>
      <c r="F53" s="882"/>
      <c r="G53" s="883"/>
      <c r="H53" s="881"/>
      <c r="I53" s="882"/>
      <c r="J53" s="882"/>
      <c r="K53" s="882"/>
      <c r="L53" s="883"/>
    </row>
    <row r="54" spans="2:12" x14ac:dyDescent="0.25">
      <c r="B54" s="881"/>
      <c r="C54" s="882"/>
      <c r="D54" s="882"/>
      <c r="E54" s="882"/>
      <c r="F54" s="882"/>
      <c r="G54" s="883"/>
      <c r="H54" s="881"/>
      <c r="I54" s="882"/>
      <c r="J54" s="882"/>
      <c r="K54" s="882"/>
      <c r="L54" s="883"/>
    </row>
    <row r="55" spans="2:12" x14ac:dyDescent="0.25">
      <c r="B55" s="884" t="s">
        <v>1336</v>
      </c>
      <c r="C55" s="885"/>
      <c r="D55" s="885"/>
      <c r="E55" s="885"/>
      <c r="F55" s="885"/>
      <c r="G55" s="886"/>
      <c r="H55" s="890" t="s">
        <v>1337</v>
      </c>
      <c r="I55" s="891"/>
      <c r="J55" s="891"/>
      <c r="K55" s="891"/>
      <c r="L55" s="892"/>
    </row>
    <row r="56" spans="2:12" ht="15.75" thickBot="1" x14ac:dyDescent="0.3">
      <c r="B56" s="887"/>
      <c r="C56" s="888"/>
      <c r="D56" s="888"/>
      <c r="E56" s="888"/>
      <c r="F56" s="888"/>
      <c r="G56" s="889"/>
      <c r="H56" s="893"/>
      <c r="I56" s="894"/>
      <c r="J56" s="894"/>
      <c r="K56" s="894"/>
      <c r="L56" s="895"/>
    </row>
    <row r="57" spans="2:12" x14ac:dyDescent="0.25">
      <c r="B57" s="896" t="s">
        <v>452</v>
      </c>
      <c r="C57" s="897"/>
      <c r="D57" s="897"/>
      <c r="E57" s="897"/>
      <c r="F57" s="897"/>
      <c r="G57" s="898"/>
      <c r="H57" s="896" t="s">
        <v>453</v>
      </c>
      <c r="I57" s="897"/>
      <c r="J57" s="897"/>
      <c r="K57" s="897"/>
      <c r="L57" s="898"/>
    </row>
    <row r="58" spans="2:12" x14ac:dyDescent="0.25">
      <c r="B58" s="881"/>
      <c r="C58" s="882"/>
      <c r="D58" s="882"/>
      <c r="E58" s="882"/>
      <c r="F58" s="882"/>
      <c r="G58" s="883"/>
      <c r="H58" s="881"/>
      <c r="I58" s="882"/>
      <c r="J58" s="882"/>
      <c r="K58" s="882"/>
      <c r="L58" s="883"/>
    </row>
    <row r="59" spans="2:12" x14ac:dyDescent="0.25">
      <c r="B59" s="881"/>
      <c r="C59" s="882"/>
      <c r="D59" s="882"/>
      <c r="E59" s="882"/>
      <c r="F59" s="882"/>
      <c r="G59" s="883"/>
      <c r="H59" s="881"/>
      <c r="I59" s="882"/>
      <c r="J59" s="882"/>
      <c r="K59" s="882"/>
      <c r="L59" s="883"/>
    </row>
    <row r="60" spans="2:12" x14ac:dyDescent="0.25">
      <c r="B60" s="881"/>
      <c r="C60" s="882"/>
      <c r="D60" s="882"/>
      <c r="E60" s="882"/>
      <c r="F60" s="882"/>
      <c r="G60" s="883"/>
      <c r="H60" s="881"/>
      <c r="I60" s="882"/>
      <c r="J60" s="882"/>
      <c r="K60" s="882"/>
      <c r="L60" s="883"/>
    </row>
    <row r="61" spans="2:12" x14ac:dyDescent="0.25">
      <c r="B61" s="881"/>
      <c r="C61" s="882"/>
      <c r="D61" s="882"/>
      <c r="E61" s="882"/>
      <c r="F61" s="882"/>
      <c r="G61" s="883"/>
      <c r="H61" s="881"/>
      <c r="I61" s="882"/>
      <c r="J61" s="882"/>
      <c r="K61" s="882"/>
      <c r="L61" s="883"/>
    </row>
    <row r="62" spans="2:12" x14ac:dyDescent="0.25">
      <c r="B62" s="881"/>
      <c r="C62" s="882"/>
      <c r="D62" s="882"/>
      <c r="E62" s="882"/>
      <c r="F62" s="882"/>
      <c r="G62" s="883"/>
      <c r="H62" s="881"/>
      <c r="I62" s="882"/>
      <c r="J62" s="882"/>
      <c r="K62" s="882"/>
      <c r="L62" s="883"/>
    </row>
    <row r="63" spans="2:12" x14ac:dyDescent="0.25">
      <c r="B63" s="881"/>
      <c r="C63" s="882"/>
      <c r="D63" s="882"/>
      <c r="E63" s="882"/>
      <c r="F63" s="882"/>
      <c r="G63" s="883"/>
      <c r="H63" s="881"/>
      <c r="I63" s="882"/>
      <c r="J63" s="882"/>
      <c r="K63" s="882"/>
      <c r="L63" s="883"/>
    </row>
    <row r="64" spans="2:12" x14ac:dyDescent="0.25">
      <c r="B64" s="881"/>
      <c r="C64" s="882"/>
      <c r="D64" s="882"/>
      <c r="E64" s="882"/>
      <c r="F64" s="882"/>
      <c r="G64" s="883"/>
      <c r="H64" s="881"/>
      <c r="I64" s="882"/>
      <c r="J64" s="882"/>
      <c r="K64" s="882"/>
      <c r="L64" s="883"/>
    </row>
    <row r="65" spans="2:12" x14ac:dyDescent="0.25">
      <c r="B65" s="881"/>
      <c r="C65" s="882"/>
      <c r="D65" s="882"/>
      <c r="E65" s="882"/>
      <c r="F65" s="882"/>
      <c r="G65" s="883"/>
      <c r="H65" s="881"/>
      <c r="I65" s="882"/>
      <c r="J65" s="882"/>
      <c r="K65" s="882"/>
      <c r="L65" s="883"/>
    </row>
    <row r="66" spans="2:12" x14ac:dyDescent="0.25">
      <c r="B66" s="881"/>
      <c r="C66" s="882"/>
      <c r="D66" s="882"/>
      <c r="E66" s="882"/>
      <c r="F66" s="882"/>
      <c r="G66" s="883"/>
      <c r="H66" s="881"/>
      <c r="I66" s="882"/>
      <c r="J66" s="882"/>
      <c r="K66" s="882"/>
      <c r="L66" s="883"/>
    </row>
    <row r="67" spans="2:12" x14ac:dyDescent="0.25">
      <c r="B67" s="881"/>
      <c r="C67" s="882"/>
      <c r="D67" s="882"/>
      <c r="E67" s="882"/>
      <c r="F67" s="882"/>
      <c r="G67" s="883"/>
      <c r="H67" s="881"/>
      <c r="I67" s="882"/>
      <c r="J67" s="882"/>
      <c r="K67" s="882"/>
      <c r="L67" s="883"/>
    </row>
    <row r="68" spans="2:12" x14ac:dyDescent="0.25">
      <c r="B68" s="881"/>
      <c r="C68" s="882"/>
      <c r="D68" s="882"/>
      <c r="E68" s="882"/>
      <c r="F68" s="882"/>
      <c r="G68" s="883"/>
      <c r="H68" s="881"/>
      <c r="I68" s="882"/>
      <c r="J68" s="882"/>
      <c r="K68" s="882"/>
      <c r="L68" s="883"/>
    </row>
    <row r="69" spans="2:12" x14ac:dyDescent="0.25">
      <c r="B69" s="881"/>
      <c r="C69" s="882"/>
      <c r="D69" s="882"/>
      <c r="E69" s="882"/>
      <c r="F69" s="882"/>
      <c r="G69" s="883"/>
      <c r="H69" s="881"/>
      <c r="I69" s="882"/>
      <c r="J69" s="882"/>
      <c r="K69" s="882"/>
      <c r="L69" s="883"/>
    </row>
    <row r="70" spans="2:12" x14ac:dyDescent="0.25">
      <c r="B70" s="881"/>
      <c r="C70" s="882"/>
      <c r="D70" s="882"/>
      <c r="E70" s="882"/>
      <c r="F70" s="882"/>
      <c r="G70" s="883"/>
      <c r="H70" s="881"/>
      <c r="I70" s="882"/>
      <c r="J70" s="882"/>
      <c r="K70" s="882"/>
      <c r="L70" s="883"/>
    </row>
    <row r="71" spans="2:12" x14ac:dyDescent="0.25">
      <c r="B71" s="884" t="s">
        <v>1338</v>
      </c>
      <c r="C71" s="885"/>
      <c r="D71" s="885"/>
      <c r="E71" s="885"/>
      <c r="F71" s="885"/>
      <c r="G71" s="886"/>
      <c r="H71" s="890" t="s">
        <v>1339</v>
      </c>
      <c r="I71" s="891"/>
      <c r="J71" s="891"/>
      <c r="K71" s="891"/>
      <c r="L71" s="892"/>
    </row>
    <row r="72" spans="2:12" ht="42.75" customHeight="1" thickBot="1" x14ac:dyDescent="0.3">
      <c r="B72" s="887"/>
      <c r="C72" s="888"/>
      <c r="D72" s="888"/>
      <c r="E72" s="888"/>
      <c r="F72" s="888"/>
      <c r="G72" s="889"/>
      <c r="H72" s="893"/>
      <c r="I72" s="894"/>
      <c r="J72" s="894"/>
      <c r="K72" s="894"/>
      <c r="L72" s="895"/>
    </row>
    <row r="73" spans="2:12" x14ac:dyDescent="0.25">
      <c r="B73" s="896" t="s">
        <v>452</v>
      </c>
      <c r="C73" s="897"/>
      <c r="D73" s="897"/>
      <c r="E73" s="897"/>
      <c r="F73" s="897"/>
      <c r="G73" s="898"/>
      <c r="H73" s="896" t="s">
        <v>453</v>
      </c>
      <c r="I73" s="897"/>
      <c r="J73" s="897"/>
      <c r="K73" s="897"/>
      <c r="L73" s="898"/>
    </row>
    <row r="74" spans="2:12" x14ac:dyDescent="0.25">
      <c r="B74" s="881"/>
      <c r="C74" s="882"/>
      <c r="D74" s="882"/>
      <c r="E74" s="882"/>
      <c r="F74" s="882"/>
      <c r="G74" s="883"/>
      <c r="H74" s="881"/>
      <c r="I74" s="882"/>
      <c r="J74" s="882"/>
      <c r="K74" s="882"/>
      <c r="L74" s="883"/>
    </row>
    <row r="75" spans="2:12" x14ac:dyDescent="0.25">
      <c r="B75" s="881"/>
      <c r="C75" s="882"/>
      <c r="D75" s="882"/>
      <c r="E75" s="882"/>
      <c r="F75" s="882"/>
      <c r="G75" s="883"/>
      <c r="H75" s="881"/>
      <c r="I75" s="882"/>
      <c r="J75" s="882"/>
      <c r="K75" s="882"/>
      <c r="L75" s="883"/>
    </row>
    <row r="76" spans="2:12" x14ac:dyDescent="0.25">
      <c r="B76" s="881"/>
      <c r="C76" s="882"/>
      <c r="D76" s="882"/>
      <c r="E76" s="882"/>
      <c r="F76" s="882"/>
      <c r="G76" s="883"/>
      <c r="H76" s="881"/>
      <c r="I76" s="882"/>
      <c r="J76" s="882"/>
      <c r="K76" s="882"/>
      <c r="L76" s="883"/>
    </row>
    <row r="77" spans="2:12" x14ac:dyDescent="0.25">
      <c r="B77" s="881"/>
      <c r="C77" s="882"/>
      <c r="D77" s="882"/>
      <c r="E77" s="882"/>
      <c r="F77" s="882"/>
      <c r="G77" s="883"/>
      <c r="H77" s="881"/>
      <c r="I77" s="882"/>
      <c r="J77" s="882"/>
      <c r="K77" s="882"/>
      <c r="L77" s="883"/>
    </row>
    <row r="78" spans="2:12" x14ac:dyDescent="0.25">
      <c r="B78" s="881"/>
      <c r="C78" s="882"/>
      <c r="D78" s="882"/>
      <c r="E78" s="882"/>
      <c r="F78" s="882"/>
      <c r="G78" s="883"/>
      <c r="H78" s="881"/>
      <c r="I78" s="882"/>
      <c r="J78" s="882"/>
      <c r="K78" s="882"/>
      <c r="L78" s="883"/>
    </row>
    <row r="79" spans="2:12" x14ac:dyDescent="0.25">
      <c r="B79" s="881"/>
      <c r="C79" s="882"/>
      <c r="D79" s="882"/>
      <c r="E79" s="882"/>
      <c r="F79" s="882"/>
      <c r="G79" s="883"/>
      <c r="H79" s="881"/>
      <c r="I79" s="882"/>
      <c r="J79" s="882"/>
      <c r="K79" s="882"/>
      <c r="L79" s="883"/>
    </row>
    <row r="80" spans="2:12" x14ac:dyDescent="0.25">
      <c r="B80" s="881"/>
      <c r="C80" s="882"/>
      <c r="D80" s="882"/>
      <c r="E80" s="882"/>
      <c r="F80" s="882"/>
      <c r="G80" s="883"/>
      <c r="H80" s="881"/>
      <c r="I80" s="882"/>
      <c r="J80" s="882"/>
      <c r="K80" s="882"/>
      <c r="L80" s="883"/>
    </row>
    <row r="81" spans="2:12" x14ac:dyDescent="0.25">
      <c r="B81" s="881"/>
      <c r="C81" s="882"/>
      <c r="D81" s="882"/>
      <c r="E81" s="882"/>
      <c r="F81" s="882"/>
      <c r="G81" s="883"/>
      <c r="H81" s="881"/>
      <c r="I81" s="882"/>
      <c r="J81" s="882"/>
      <c r="K81" s="882"/>
      <c r="L81" s="883"/>
    </row>
    <row r="82" spans="2:12" x14ac:dyDescent="0.25">
      <c r="B82" s="881"/>
      <c r="C82" s="882"/>
      <c r="D82" s="882"/>
      <c r="E82" s="882"/>
      <c r="F82" s="882"/>
      <c r="G82" s="883"/>
      <c r="H82" s="881"/>
      <c r="I82" s="882"/>
      <c r="J82" s="882"/>
      <c r="K82" s="882"/>
      <c r="L82" s="883"/>
    </row>
    <row r="83" spans="2:12" x14ac:dyDescent="0.25">
      <c r="B83" s="881"/>
      <c r="C83" s="882"/>
      <c r="D83" s="882"/>
      <c r="E83" s="882"/>
      <c r="F83" s="882"/>
      <c r="G83" s="883"/>
      <c r="H83" s="881"/>
      <c r="I83" s="882"/>
      <c r="J83" s="882"/>
      <c r="K83" s="882"/>
      <c r="L83" s="883"/>
    </row>
    <row r="84" spans="2:12" x14ac:dyDescent="0.25">
      <c r="B84" s="881"/>
      <c r="C84" s="882"/>
      <c r="D84" s="882"/>
      <c r="E84" s="882"/>
      <c r="F84" s="882"/>
      <c r="G84" s="883"/>
      <c r="H84" s="881"/>
      <c r="I84" s="882"/>
      <c r="J84" s="882"/>
      <c r="K84" s="882"/>
      <c r="L84" s="883"/>
    </row>
    <row r="85" spans="2:12" x14ac:dyDescent="0.25">
      <c r="B85" s="881"/>
      <c r="C85" s="882"/>
      <c r="D85" s="882"/>
      <c r="E85" s="882"/>
      <c r="F85" s="882"/>
      <c r="G85" s="883"/>
      <c r="H85" s="881"/>
      <c r="I85" s="882"/>
      <c r="J85" s="882"/>
      <c r="K85" s="882"/>
      <c r="L85" s="883"/>
    </row>
    <row r="86" spans="2:12" x14ac:dyDescent="0.25">
      <c r="B86" s="881"/>
      <c r="C86" s="882"/>
      <c r="D86" s="882"/>
      <c r="E86" s="882"/>
      <c r="F86" s="882"/>
      <c r="G86" s="883"/>
      <c r="H86" s="881"/>
      <c r="I86" s="882"/>
      <c r="J86" s="882"/>
      <c r="K86" s="882"/>
      <c r="L86" s="883"/>
    </row>
    <row r="87" spans="2:12" x14ac:dyDescent="0.25">
      <c r="B87" s="884" t="s">
        <v>1340</v>
      </c>
      <c r="C87" s="885"/>
      <c r="D87" s="885"/>
      <c r="E87" s="885"/>
      <c r="F87" s="885"/>
      <c r="G87" s="886"/>
      <c r="H87" s="890" t="s">
        <v>1341</v>
      </c>
      <c r="I87" s="891"/>
      <c r="J87" s="891"/>
      <c r="K87" s="891"/>
      <c r="L87" s="892"/>
    </row>
    <row r="88" spans="2:12" ht="42" customHeight="1" thickBot="1" x14ac:dyDescent="0.3">
      <c r="B88" s="887"/>
      <c r="C88" s="888"/>
      <c r="D88" s="888"/>
      <c r="E88" s="888"/>
      <c r="F88" s="888"/>
      <c r="G88" s="889"/>
      <c r="H88" s="893"/>
      <c r="I88" s="894"/>
      <c r="J88" s="894"/>
      <c r="K88" s="894"/>
      <c r="L88" s="895"/>
    </row>
  </sheetData>
  <mergeCells count="36">
    <mergeCell ref="B87:G88"/>
    <mergeCell ref="H87:L88"/>
    <mergeCell ref="B57:G70"/>
    <mergeCell ref="H57:L70"/>
    <mergeCell ref="B71:G72"/>
    <mergeCell ref="H71:L72"/>
    <mergeCell ref="B73:G86"/>
    <mergeCell ref="H73:L86"/>
    <mergeCell ref="B39:G40"/>
    <mergeCell ref="H39:L40"/>
    <mergeCell ref="B41:G54"/>
    <mergeCell ref="H41:L54"/>
    <mergeCell ref="B55:G56"/>
    <mergeCell ref="H55:L56"/>
    <mergeCell ref="B9:G22"/>
    <mergeCell ref="H9:L22"/>
    <mergeCell ref="B23:G24"/>
    <mergeCell ref="H23:L24"/>
    <mergeCell ref="B25:G38"/>
    <mergeCell ref="H25:L38"/>
    <mergeCell ref="B7:D7"/>
    <mergeCell ref="E7:F7"/>
    <mergeCell ref="G7:H7"/>
    <mergeCell ref="K7:L7"/>
    <mergeCell ref="B8:D8"/>
    <mergeCell ref="E8:F8"/>
    <mergeCell ref="G8:H8"/>
    <mergeCell ref="K8:L8"/>
    <mergeCell ref="B1:D6"/>
    <mergeCell ref="E1:J3"/>
    <mergeCell ref="K1:L5"/>
    <mergeCell ref="E4:J4"/>
    <mergeCell ref="E5:H5"/>
    <mergeCell ref="I5:I6"/>
    <mergeCell ref="J5:J6"/>
    <mergeCell ref="K6:L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L85"/>
  <sheetViews>
    <sheetView showGridLines="0" view="pageBreakPreview" topLeftCell="A46" zoomScale="85" zoomScaleNormal="100" zoomScaleSheetLayoutView="85" workbookViewId="0">
      <selection activeCell="O64" sqref="O64"/>
    </sheetView>
  </sheetViews>
  <sheetFormatPr baseColWidth="10" defaultColWidth="11.42578125" defaultRowHeight="15" x14ac:dyDescent="0.25"/>
  <cols>
    <col min="1" max="1" width="6.85546875" style="129" customWidth="1"/>
    <col min="2" max="5" width="11.42578125" style="129"/>
    <col min="6" max="6" width="13.7109375" style="129" customWidth="1"/>
    <col min="7" max="7" width="6.28515625" style="129" customWidth="1"/>
    <col min="8" max="8" width="11.42578125" style="129"/>
    <col min="9" max="9" width="18.7109375" style="129" customWidth="1"/>
    <col min="10" max="11" width="11.42578125" style="129"/>
    <col min="12" max="12" width="8.140625" style="129" customWidth="1"/>
    <col min="13" max="16384" width="11.42578125" style="129"/>
  </cols>
  <sheetData>
    <row r="1" spans="1:12" s="130" customFormat="1" ht="27.75" customHeight="1" x14ac:dyDescent="0.25">
      <c r="A1" s="275"/>
      <c r="B1" s="866" t="s">
        <v>251</v>
      </c>
      <c r="C1" s="866"/>
      <c r="D1" s="866"/>
      <c r="E1" s="866"/>
      <c r="F1" s="866"/>
      <c r="G1" s="866"/>
      <c r="H1" s="866"/>
      <c r="I1" s="866"/>
      <c r="J1" s="866"/>
      <c r="K1" s="866"/>
      <c r="L1" s="912"/>
    </row>
    <row r="2" spans="1:12" s="130" customFormat="1" ht="11.25" customHeight="1" x14ac:dyDescent="0.25">
      <c r="A2" s="276"/>
      <c r="B2" s="913"/>
      <c r="C2" s="867"/>
      <c r="D2" s="867"/>
      <c r="E2" s="867"/>
      <c r="F2" s="867"/>
      <c r="G2" s="867"/>
      <c r="H2" s="867"/>
      <c r="I2" s="867"/>
      <c r="J2" s="867"/>
      <c r="K2" s="867"/>
      <c r="L2" s="914"/>
    </row>
    <row r="3" spans="1:12" s="130" customFormat="1" ht="24.95" customHeight="1" x14ac:dyDescent="0.25">
      <c r="A3" s="276"/>
      <c r="B3" s="915" t="s">
        <v>289</v>
      </c>
      <c r="C3" s="915"/>
      <c r="D3" s="915"/>
      <c r="E3" s="916"/>
      <c r="F3" s="97">
        <v>44224</v>
      </c>
      <c r="G3" s="917" t="s">
        <v>290</v>
      </c>
      <c r="H3" s="915"/>
      <c r="I3" s="916"/>
      <c r="J3" s="918">
        <v>44230</v>
      </c>
      <c r="K3" s="915"/>
      <c r="L3" s="916"/>
    </row>
    <row r="4" spans="1:12" s="130" customFormat="1" ht="24.95" customHeight="1" x14ac:dyDescent="0.25">
      <c r="A4" s="276"/>
      <c r="B4" s="919" t="s">
        <v>250</v>
      </c>
      <c r="C4" s="919"/>
      <c r="D4" s="919"/>
      <c r="E4" s="919"/>
      <c r="F4" s="919"/>
      <c r="G4" s="919"/>
      <c r="H4" s="920"/>
      <c r="I4" s="273" t="s">
        <v>489</v>
      </c>
      <c r="J4" s="273" t="s">
        <v>2</v>
      </c>
      <c r="K4" s="879" t="s">
        <v>0</v>
      </c>
      <c r="L4" s="923"/>
    </row>
    <row r="5" spans="1:12" s="130" customFormat="1" ht="24.95" customHeight="1" x14ac:dyDescent="0.25">
      <c r="A5" s="276"/>
      <c r="B5" s="921"/>
      <c r="C5" s="921"/>
      <c r="D5" s="921"/>
      <c r="E5" s="921"/>
      <c r="F5" s="921"/>
      <c r="G5" s="921"/>
      <c r="H5" s="922"/>
      <c r="I5" s="274" t="s">
        <v>490</v>
      </c>
      <c r="J5" s="273">
        <v>2</v>
      </c>
      <c r="K5" s="879" t="s">
        <v>291</v>
      </c>
      <c r="L5" s="923"/>
    </row>
    <row r="6" spans="1:12" s="130" customFormat="1" ht="15.75" customHeight="1" x14ac:dyDescent="0.25">
      <c r="A6" s="276"/>
      <c r="B6" s="899" t="s">
        <v>452</v>
      </c>
      <c r="C6" s="882"/>
      <c r="D6" s="882"/>
      <c r="E6" s="882"/>
      <c r="F6" s="882"/>
      <c r="G6" s="883"/>
      <c r="H6" s="881" t="s">
        <v>453</v>
      </c>
      <c r="I6" s="882"/>
      <c r="J6" s="882"/>
      <c r="K6" s="882"/>
      <c r="L6" s="883"/>
    </row>
    <row r="7" spans="1:12" s="130" customFormat="1" x14ac:dyDescent="0.25">
      <c r="A7" s="276"/>
      <c r="B7" s="899"/>
      <c r="C7" s="882"/>
      <c r="D7" s="882"/>
      <c r="E7" s="882"/>
      <c r="F7" s="882"/>
      <c r="G7" s="883"/>
      <c r="H7" s="881"/>
      <c r="I7" s="882"/>
      <c r="J7" s="882"/>
      <c r="K7" s="882"/>
      <c r="L7" s="883"/>
    </row>
    <row r="8" spans="1:12" s="130" customFormat="1" x14ac:dyDescent="0.25">
      <c r="A8" s="276"/>
      <c r="B8" s="899"/>
      <c r="C8" s="882"/>
      <c r="D8" s="882"/>
      <c r="E8" s="882"/>
      <c r="F8" s="882"/>
      <c r="G8" s="883"/>
      <c r="H8" s="881"/>
      <c r="I8" s="882"/>
      <c r="J8" s="882"/>
      <c r="K8" s="882"/>
      <c r="L8" s="883"/>
    </row>
    <row r="9" spans="1:12" s="130" customFormat="1" x14ac:dyDescent="0.25">
      <c r="A9" s="276"/>
      <c r="B9" s="899"/>
      <c r="C9" s="882"/>
      <c r="D9" s="882"/>
      <c r="E9" s="882"/>
      <c r="F9" s="882"/>
      <c r="G9" s="883"/>
      <c r="H9" s="881"/>
      <c r="I9" s="882"/>
      <c r="J9" s="882"/>
      <c r="K9" s="882"/>
      <c r="L9" s="883"/>
    </row>
    <row r="10" spans="1:12" s="130" customFormat="1" x14ac:dyDescent="0.25">
      <c r="A10" s="276"/>
      <c r="B10" s="899"/>
      <c r="C10" s="882"/>
      <c r="D10" s="882"/>
      <c r="E10" s="882"/>
      <c r="F10" s="882"/>
      <c r="G10" s="883"/>
      <c r="H10" s="881"/>
      <c r="I10" s="882"/>
      <c r="J10" s="882"/>
      <c r="K10" s="882"/>
      <c r="L10" s="883"/>
    </row>
    <row r="11" spans="1:12" s="130" customFormat="1" x14ac:dyDescent="0.25">
      <c r="A11" s="276"/>
      <c r="B11" s="899"/>
      <c r="C11" s="882"/>
      <c r="D11" s="882"/>
      <c r="E11" s="882"/>
      <c r="F11" s="882"/>
      <c r="G11" s="883"/>
      <c r="H11" s="881"/>
      <c r="I11" s="882"/>
      <c r="J11" s="882"/>
      <c r="K11" s="882"/>
      <c r="L11" s="883"/>
    </row>
    <row r="12" spans="1:12" s="130" customFormat="1" x14ac:dyDescent="0.25">
      <c r="A12" s="276"/>
      <c r="B12" s="899"/>
      <c r="C12" s="882"/>
      <c r="D12" s="882"/>
      <c r="E12" s="882"/>
      <c r="F12" s="882"/>
      <c r="G12" s="883"/>
      <c r="H12" s="881"/>
      <c r="I12" s="882"/>
      <c r="J12" s="882"/>
      <c r="K12" s="882"/>
      <c r="L12" s="883"/>
    </row>
    <row r="13" spans="1:12" s="130" customFormat="1" x14ac:dyDescent="0.25">
      <c r="A13" s="276"/>
      <c r="B13" s="899"/>
      <c r="C13" s="882"/>
      <c r="D13" s="882"/>
      <c r="E13" s="882"/>
      <c r="F13" s="882"/>
      <c r="G13" s="883"/>
      <c r="H13" s="881"/>
      <c r="I13" s="882"/>
      <c r="J13" s="882"/>
      <c r="K13" s="882"/>
      <c r="L13" s="883"/>
    </row>
    <row r="14" spans="1:12" s="130" customFormat="1" x14ac:dyDescent="0.25">
      <c r="A14" s="276"/>
      <c r="B14" s="899"/>
      <c r="C14" s="882"/>
      <c r="D14" s="882"/>
      <c r="E14" s="882"/>
      <c r="F14" s="882"/>
      <c r="G14" s="883"/>
      <c r="H14" s="881"/>
      <c r="I14" s="882"/>
      <c r="J14" s="882"/>
      <c r="K14" s="882"/>
      <c r="L14" s="883"/>
    </row>
    <row r="15" spans="1:12" s="130" customFormat="1" x14ac:dyDescent="0.25">
      <c r="A15" s="276"/>
      <c r="B15" s="899"/>
      <c r="C15" s="882"/>
      <c r="D15" s="882"/>
      <c r="E15" s="882"/>
      <c r="F15" s="882"/>
      <c r="G15" s="883"/>
      <c r="H15" s="881"/>
      <c r="I15" s="882"/>
      <c r="J15" s="882"/>
      <c r="K15" s="882"/>
      <c r="L15" s="883"/>
    </row>
    <row r="16" spans="1:12" s="130" customFormat="1" x14ac:dyDescent="0.25">
      <c r="A16" s="276"/>
      <c r="B16" s="899"/>
      <c r="C16" s="882"/>
      <c r="D16" s="882"/>
      <c r="E16" s="882"/>
      <c r="F16" s="882"/>
      <c r="G16" s="883"/>
      <c r="H16" s="881"/>
      <c r="I16" s="882"/>
      <c r="J16" s="882"/>
      <c r="K16" s="882"/>
      <c r="L16" s="883"/>
    </row>
    <row r="17" spans="1:12" s="130" customFormat="1" x14ac:dyDescent="0.25">
      <c r="A17" s="276"/>
      <c r="B17" s="899"/>
      <c r="C17" s="882"/>
      <c r="D17" s="882"/>
      <c r="E17" s="882"/>
      <c r="F17" s="882"/>
      <c r="G17" s="883"/>
      <c r="H17" s="881"/>
      <c r="I17" s="882"/>
      <c r="J17" s="882"/>
      <c r="K17" s="882"/>
      <c r="L17" s="883"/>
    </row>
    <row r="18" spans="1:12" s="130" customFormat="1" x14ac:dyDescent="0.25">
      <c r="A18" s="276"/>
      <c r="B18" s="899"/>
      <c r="C18" s="882"/>
      <c r="D18" s="882"/>
      <c r="E18" s="882"/>
      <c r="F18" s="882"/>
      <c r="G18" s="883"/>
      <c r="H18" s="881"/>
      <c r="I18" s="882"/>
      <c r="J18" s="882"/>
      <c r="K18" s="882"/>
      <c r="L18" s="883"/>
    </row>
    <row r="19" spans="1:12" s="130" customFormat="1" ht="15.75" thickBot="1" x14ac:dyDescent="0.3">
      <c r="A19" s="276"/>
      <c r="B19" s="899"/>
      <c r="C19" s="882"/>
      <c r="D19" s="882"/>
      <c r="E19" s="882"/>
      <c r="F19" s="882"/>
      <c r="G19" s="883"/>
      <c r="H19" s="881"/>
      <c r="I19" s="882"/>
      <c r="J19" s="882"/>
      <c r="K19" s="882"/>
      <c r="L19" s="883"/>
    </row>
    <row r="20" spans="1:12" s="130" customFormat="1" ht="15" customHeight="1" x14ac:dyDescent="0.25">
      <c r="A20" s="276"/>
      <c r="B20" s="900" t="s">
        <v>1310</v>
      </c>
      <c r="C20" s="901"/>
      <c r="D20" s="901"/>
      <c r="E20" s="901"/>
      <c r="F20" s="901"/>
      <c r="G20" s="902"/>
      <c r="H20" s="906" t="s">
        <v>1311</v>
      </c>
      <c r="I20" s="907"/>
      <c r="J20" s="907"/>
      <c r="K20" s="907"/>
      <c r="L20" s="908"/>
    </row>
    <row r="21" spans="1:12" s="130" customFormat="1" ht="30.75" customHeight="1" thickBot="1" x14ac:dyDescent="0.3">
      <c r="A21" s="276"/>
      <c r="B21" s="903"/>
      <c r="C21" s="904"/>
      <c r="D21" s="904"/>
      <c r="E21" s="904"/>
      <c r="F21" s="904"/>
      <c r="G21" s="905"/>
      <c r="H21" s="909"/>
      <c r="I21" s="910"/>
      <c r="J21" s="910"/>
      <c r="K21" s="910"/>
      <c r="L21" s="911"/>
    </row>
    <row r="22" spans="1:12" s="130" customFormat="1" ht="15.75" customHeight="1" x14ac:dyDescent="0.25">
      <c r="A22" s="276"/>
      <c r="B22" s="897" t="s">
        <v>501</v>
      </c>
      <c r="C22" s="897"/>
      <c r="D22" s="897"/>
      <c r="E22" s="897"/>
      <c r="F22" s="897"/>
      <c r="G22" s="898"/>
      <c r="H22" s="896" t="s">
        <v>502</v>
      </c>
      <c r="I22" s="897"/>
      <c r="J22" s="897"/>
      <c r="K22" s="897"/>
      <c r="L22" s="898"/>
    </row>
    <row r="23" spans="1:12" s="130" customFormat="1" x14ac:dyDescent="0.25">
      <c r="A23" s="276"/>
      <c r="B23" s="899"/>
      <c r="C23" s="882"/>
      <c r="D23" s="882"/>
      <c r="E23" s="882"/>
      <c r="F23" s="882"/>
      <c r="G23" s="883"/>
      <c r="H23" s="881"/>
      <c r="I23" s="882"/>
      <c r="J23" s="882"/>
      <c r="K23" s="882"/>
      <c r="L23" s="883"/>
    </row>
    <row r="24" spans="1:12" s="130" customFormat="1" x14ac:dyDescent="0.25">
      <c r="A24" s="276"/>
      <c r="B24" s="899"/>
      <c r="C24" s="882"/>
      <c r="D24" s="882"/>
      <c r="E24" s="882"/>
      <c r="F24" s="882"/>
      <c r="G24" s="883"/>
      <c r="H24" s="881"/>
      <c r="I24" s="882"/>
      <c r="J24" s="882"/>
      <c r="K24" s="882"/>
      <c r="L24" s="883"/>
    </row>
    <row r="25" spans="1:12" s="130" customFormat="1" x14ac:dyDescent="0.25">
      <c r="A25" s="276"/>
      <c r="B25" s="899"/>
      <c r="C25" s="882"/>
      <c r="D25" s="882"/>
      <c r="E25" s="882"/>
      <c r="F25" s="882"/>
      <c r="G25" s="883"/>
      <c r="H25" s="881"/>
      <c r="I25" s="882"/>
      <c r="J25" s="882"/>
      <c r="K25" s="882"/>
      <c r="L25" s="883"/>
    </row>
    <row r="26" spans="1:12" s="130" customFormat="1" x14ac:dyDescent="0.25">
      <c r="A26" s="276"/>
      <c r="B26" s="899"/>
      <c r="C26" s="882"/>
      <c r="D26" s="882"/>
      <c r="E26" s="882"/>
      <c r="F26" s="882"/>
      <c r="G26" s="883"/>
      <c r="H26" s="881"/>
      <c r="I26" s="882"/>
      <c r="J26" s="882"/>
      <c r="K26" s="882"/>
      <c r="L26" s="883"/>
    </row>
    <row r="27" spans="1:12" s="130" customFormat="1" x14ac:dyDescent="0.25">
      <c r="A27" s="276"/>
      <c r="B27" s="899"/>
      <c r="C27" s="882"/>
      <c r="D27" s="882"/>
      <c r="E27" s="882"/>
      <c r="F27" s="882"/>
      <c r="G27" s="883"/>
      <c r="H27" s="881"/>
      <c r="I27" s="882"/>
      <c r="J27" s="882"/>
      <c r="K27" s="882"/>
      <c r="L27" s="883"/>
    </row>
    <row r="28" spans="1:12" s="130" customFormat="1" x14ac:dyDescent="0.25">
      <c r="A28" s="276"/>
      <c r="B28" s="899"/>
      <c r="C28" s="882"/>
      <c r="D28" s="882"/>
      <c r="E28" s="882"/>
      <c r="F28" s="882"/>
      <c r="G28" s="883"/>
      <c r="H28" s="881"/>
      <c r="I28" s="882"/>
      <c r="J28" s="882"/>
      <c r="K28" s="882"/>
      <c r="L28" s="883"/>
    </row>
    <row r="29" spans="1:12" s="130" customFormat="1" x14ac:dyDescent="0.25">
      <c r="A29" s="276"/>
      <c r="B29" s="899"/>
      <c r="C29" s="882"/>
      <c r="D29" s="882"/>
      <c r="E29" s="882"/>
      <c r="F29" s="882"/>
      <c r="G29" s="883"/>
      <c r="H29" s="881"/>
      <c r="I29" s="882"/>
      <c r="J29" s="882"/>
      <c r="K29" s="882"/>
      <c r="L29" s="883"/>
    </row>
    <row r="30" spans="1:12" s="130" customFormat="1" x14ac:dyDescent="0.25">
      <c r="A30" s="276"/>
      <c r="B30" s="899"/>
      <c r="C30" s="882"/>
      <c r="D30" s="882"/>
      <c r="E30" s="882"/>
      <c r="F30" s="882"/>
      <c r="G30" s="883"/>
      <c r="H30" s="881"/>
      <c r="I30" s="882"/>
      <c r="J30" s="882"/>
      <c r="K30" s="882"/>
      <c r="L30" s="883"/>
    </row>
    <row r="31" spans="1:12" s="130" customFormat="1" x14ac:dyDescent="0.25">
      <c r="A31" s="276"/>
      <c r="B31" s="899"/>
      <c r="C31" s="882"/>
      <c r="D31" s="882"/>
      <c r="E31" s="882"/>
      <c r="F31" s="882"/>
      <c r="G31" s="883"/>
      <c r="H31" s="881"/>
      <c r="I31" s="882"/>
      <c r="J31" s="882"/>
      <c r="K31" s="882"/>
      <c r="L31" s="883"/>
    </row>
    <row r="32" spans="1:12" s="130" customFormat="1" x14ac:dyDescent="0.25">
      <c r="A32" s="276"/>
      <c r="B32" s="899"/>
      <c r="C32" s="882"/>
      <c r="D32" s="882"/>
      <c r="E32" s="882"/>
      <c r="F32" s="882"/>
      <c r="G32" s="883"/>
      <c r="H32" s="881"/>
      <c r="I32" s="882"/>
      <c r="J32" s="882"/>
      <c r="K32" s="882"/>
      <c r="L32" s="883"/>
    </row>
    <row r="33" spans="1:12" s="130" customFormat="1" x14ac:dyDescent="0.25">
      <c r="A33" s="276"/>
      <c r="B33" s="899"/>
      <c r="C33" s="882"/>
      <c r="D33" s="882"/>
      <c r="E33" s="882"/>
      <c r="F33" s="882"/>
      <c r="G33" s="883"/>
      <c r="H33" s="881"/>
      <c r="I33" s="882"/>
      <c r="J33" s="882"/>
      <c r="K33" s="882"/>
      <c r="L33" s="883"/>
    </row>
    <row r="34" spans="1:12" s="130" customFormat="1" x14ac:dyDescent="0.25">
      <c r="A34" s="276"/>
      <c r="B34" s="899"/>
      <c r="C34" s="882"/>
      <c r="D34" s="882"/>
      <c r="E34" s="882"/>
      <c r="F34" s="882"/>
      <c r="G34" s="883"/>
      <c r="H34" s="881"/>
      <c r="I34" s="882"/>
      <c r="J34" s="882"/>
      <c r="K34" s="882"/>
      <c r="L34" s="883"/>
    </row>
    <row r="35" spans="1:12" s="130" customFormat="1" ht="15.75" thickBot="1" x14ac:dyDescent="0.3">
      <c r="A35" s="276"/>
      <c r="B35" s="899"/>
      <c r="C35" s="882"/>
      <c r="D35" s="882"/>
      <c r="E35" s="882"/>
      <c r="F35" s="882"/>
      <c r="G35" s="883"/>
      <c r="H35" s="881"/>
      <c r="I35" s="882"/>
      <c r="J35" s="882"/>
      <c r="K35" s="882"/>
      <c r="L35" s="883"/>
    </row>
    <row r="36" spans="1:12" s="130" customFormat="1" ht="14.45" customHeight="1" x14ac:dyDescent="0.25">
      <c r="A36" s="276"/>
      <c r="B36" s="924" t="s">
        <v>1312</v>
      </c>
      <c r="C36" s="924"/>
      <c r="D36" s="924"/>
      <c r="E36" s="924"/>
      <c r="F36" s="924"/>
      <c r="G36" s="925"/>
      <c r="H36" s="906" t="s">
        <v>1311</v>
      </c>
      <c r="I36" s="928"/>
      <c r="J36" s="928"/>
      <c r="K36" s="928"/>
      <c r="L36" s="929"/>
    </row>
    <row r="37" spans="1:12" s="130" customFormat="1" ht="32.25" customHeight="1" thickBot="1" x14ac:dyDescent="0.3">
      <c r="A37" s="276"/>
      <c r="B37" s="926"/>
      <c r="C37" s="926"/>
      <c r="D37" s="926"/>
      <c r="E37" s="926"/>
      <c r="F37" s="926"/>
      <c r="G37" s="927"/>
      <c r="H37" s="930"/>
      <c r="I37" s="931"/>
      <c r="J37" s="931"/>
      <c r="K37" s="931"/>
      <c r="L37" s="932"/>
    </row>
    <row r="38" spans="1:12" s="130" customFormat="1" x14ac:dyDescent="0.25">
      <c r="A38" s="276"/>
      <c r="B38" s="897" t="s">
        <v>503</v>
      </c>
      <c r="C38" s="897"/>
      <c r="D38" s="897"/>
      <c r="E38" s="897"/>
      <c r="F38" s="897"/>
      <c r="G38" s="898"/>
      <c r="H38" s="896" t="s">
        <v>504</v>
      </c>
      <c r="I38" s="897"/>
      <c r="J38" s="897"/>
      <c r="K38" s="897"/>
      <c r="L38" s="898"/>
    </row>
    <row r="39" spans="1:12" s="130" customFormat="1" x14ac:dyDescent="0.25">
      <c r="A39" s="276"/>
      <c r="B39" s="899"/>
      <c r="C39" s="882"/>
      <c r="D39" s="882"/>
      <c r="E39" s="882"/>
      <c r="F39" s="882"/>
      <c r="G39" s="883"/>
      <c r="H39" s="881"/>
      <c r="I39" s="882"/>
      <c r="J39" s="882"/>
      <c r="K39" s="882"/>
      <c r="L39" s="883"/>
    </row>
    <row r="40" spans="1:12" s="130" customFormat="1" x14ac:dyDescent="0.25">
      <c r="A40" s="276"/>
      <c r="B40" s="899"/>
      <c r="C40" s="882"/>
      <c r="D40" s="882"/>
      <c r="E40" s="882"/>
      <c r="F40" s="882"/>
      <c r="G40" s="883"/>
      <c r="H40" s="881"/>
      <c r="I40" s="882"/>
      <c r="J40" s="882"/>
      <c r="K40" s="882"/>
      <c r="L40" s="883"/>
    </row>
    <row r="41" spans="1:12" s="130" customFormat="1" x14ac:dyDescent="0.25">
      <c r="A41" s="276"/>
      <c r="B41" s="899"/>
      <c r="C41" s="882"/>
      <c r="D41" s="882"/>
      <c r="E41" s="882"/>
      <c r="F41" s="882"/>
      <c r="G41" s="883"/>
      <c r="H41" s="881"/>
      <c r="I41" s="882"/>
      <c r="J41" s="882"/>
      <c r="K41" s="882"/>
      <c r="L41" s="883"/>
    </row>
    <row r="42" spans="1:12" s="130" customFormat="1" x14ac:dyDescent="0.25">
      <c r="A42" s="276"/>
      <c r="B42" s="899"/>
      <c r="C42" s="882"/>
      <c r="D42" s="882"/>
      <c r="E42" s="882"/>
      <c r="F42" s="882"/>
      <c r="G42" s="883"/>
      <c r="H42" s="881"/>
      <c r="I42" s="882"/>
      <c r="J42" s="882"/>
      <c r="K42" s="882"/>
      <c r="L42" s="883"/>
    </row>
    <row r="43" spans="1:12" s="130" customFormat="1" x14ac:dyDescent="0.25">
      <c r="A43" s="276"/>
      <c r="B43" s="899"/>
      <c r="C43" s="882"/>
      <c r="D43" s="882"/>
      <c r="E43" s="882"/>
      <c r="F43" s="882"/>
      <c r="G43" s="883"/>
      <c r="H43" s="881"/>
      <c r="I43" s="882"/>
      <c r="J43" s="882"/>
      <c r="K43" s="882"/>
      <c r="L43" s="883"/>
    </row>
    <row r="44" spans="1:12" s="130" customFormat="1" x14ac:dyDescent="0.25">
      <c r="A44" s="276"/>
      <c r="B44" s="899"/>
      <c r="C44" s="882"/>
      <c r="D44" s="882"/>
      <c r="E44" s="882"/>
      <c r="F44" s="882"/>
      <c r="G44" s="883"/>
      <c r="H44" s="881"/>
      <c r="I44" s="882"/>
      <c r="J44" s="882"/>
      <c r="K44" s="882"/>
      <c r="L44" s="883"/>
    </row>
    <row r="45" spans="1:12" s="130" customFormat="1" x14ac:dyDescent="0.25">
      <c r="A45" s="276"/>
      <c r="B45" s="899"/>
      <c r="C45" s="882"/>
      <c r="D45" s="882"/>
      <c r="E45" s="882"/>
      <c r="F45" s="882"/>
      <c r="G45" s="883"/>
      <c r="H45" s="881"/>
      <c r="I45" s="882"/>
      <c r="J45" s="882"/>
      <c r="K45" s="882"/>
      <c r="L45" s="883"/>
    </row>
    <row r="46" spans="1:12" s="130" customFormat="1" x14ac:dyDescent="0.25">
      <c r="A46" s="276"/>
      <c r="B46" s="899"/>
      <c r="C46" s="882"/>
      <c r="D46" s="882"/>
      <c r="E46" s="882"/>
      <c r="F46" s="882"/>
      <c r="G46" s="883"/>
      <c r="H46" s="881"/>
      <c r="I46" s="882"/>
      <c r="J46" s="882"/>
      <c r="K46" s="882"/>
      <c r="L46" s="883"/>
    </row>
    <row r="47" spans="1:12" s="130" customFormat="1" x14ac:dyDescent="0.25">
      <c r="A47" s="276"/>
      <c r="B47" s="899"/>
      <c r="C47" s="882"/>
      <c r="D47" s="882"/>
      <c r="E47" s="882"/>
      <c r="F47" s="882"/>
      <c r="G47" s="883"/>
      <c r="H47" s="881"/>
      <c r="I47" s="882"/>
      <c r="J47" s="882"/>
      <c r="K47" s="882"/>
      <c r="L47" s="883"/>
    </row>
    <row r="48" spans="1:12" s="130" customFormat="1" x14ac:dyDescent="0.25">
      <c r="A48" s="276"/>
      <c r="B48" s="899"/>
      <c r="C48" s="882"/>
      <c r="D48" s="882"/>
      <c r="E48" s="882"/>
      <c r="F48" s="882"/>
      <c r="G48" s="883"/>
      <c r="H48" s="881"/>
      <c r="I48" s="882"/>
      <c r="J48" s="882"/>
      <c r="K48" s="882"/>
      <c r="L48" s="883"/>
    </row>
    <row r="49" spans="1:12" s="130" customFormat="1" x14ac:dyDescent="0.25">
      <c r="A49" s="276"/>
      <c r="B49" s="899"/>
      <c r="C49" s="882"/>
      <c r="D49" s="882"/>
      <c r="E49" s="882"/>
      <c r="F49" s="882"/>
      <c r="G49" s="883"/>
      <c r="H49" s="881"/>
      <c r="I49" s="882"/>
      <c r="J49" s="882"/>
      <c r="K49" s="882"/>
      <c r="L49" s="883"/>
    </row>
    <row r="50" spans="1:12" s="130" customFormat="1" x14ac:dyDescent="0.25">
      <c r="A50" s="276"/>
      <c r="B50" s="899"/>
      <c r="C50" s="882"/>
      <c r="D50" s="882"/>
      <c r="E50" s="882"/>
      <c r="F50" s="882"/>
      <c r="G50" s="883"/>
      <c r="H50" s="881"/>
      <c r="I50" s="882"/>
      <c r="J50" s="882"/>
      <c r="K50" s="882"/>
      <c r="L50" s="883"/>
    </row>
    <row r="51" spans="1:12" s="130" customFormat="1" ht="15.75" thickBot="1" x14ac:dyDescent="0.3">
      <c r="A51" s="276"/>
      <c r="B51" s="899"/>
      <c r="C51" s="882"/>
      <c r="D51" s="882"/>
      <c r="E51" s="882"/>
      <c r="F51" s="882"/>
      <c r="G51" s="883"/>
      <c r="H51" s="881"/>
      <c r="I51" s="882"/>
      <c r="J51" s="882"/>
      <c r="K51" s="882"/>
      <c r="L51" s="883"/>
    </row>
    <row r="52" spans="1:12" s="130" customFormat="1" ht="15" customHeight="1" x14ac:dyDescent="0.25">
      <c r="A52" s="281"/>
      <c r="B52" s="936" t="s">
        <v>1313</v>
      </c>
      <c r="C52" s="924"/>
      <c r="D52" s="924"/>
      <c r="E52" s="924"/>
      <c r="F52" s="924"/>
      <c r="G52" s="925"/>
      <c r="H52" s="938" t="s">
        <v>1314</v>
      </c>
      <c r="I52" s="907"/>
      <c r="J52" s="907"/>
      <c r="K52" s="907"/>
      <c r="L52" s="908"/>
    </row>
    <row r="53" spans="1:12" s="130" customFormat="1" ht="15.75" thickBot="1" x14ac:dyDescent="0.3">
      <c r="A53" s="280"/>
      <c r="B53" s="937"/>
      <c r="C53" s="926"/>
      <c r="D53" s="926"/>
      <c r="E53" s="926"/>
      <c r="F53" s="926"/>
      <c r="G53" s="927"/>
      <c r="H53" s="909"/>
      <c r="I53" s="910"/>
      <c r="J53" s="910"/>
      <c r="K53" s="910"/>
      <c r="L53" s="911"/>
    </row>
    <row r="54" spans="1:12" x14ac:dyDescent="0.25">
      <c r="B54" s="896"/>
      <c r="C54" s="897"/>
      <c r="D54" s="897"/>
      <c r="E54" s="897"/>
      <c r="F54" s="897"/>
      <c r="G54" s="898"/>
      <c r="H54" s="896"/>
      <c r="I54" s="897"/>
      <c r="J54" s="897"/>
      <c r="K54" s="897"/>
      <c r="L54" s="898"/>
    </row>
    <row r="55" spans="1:12" x14ac:dyDescent="0.25">
      <c r="B55" s="881"/>
      <c r="C55" s="899"/>
      <c r="D55" s="899"/>
      <c r="E55" s="899"/>
      <c r="F55" s="899"/>
      <c r="G55" s="883"/>
      <c r="H55" s="881"/>
      <c r="I55" s="882"/>
      <c r="J55" s="882"/>
      <c r="K55" s="882"/>
      <c r="L55" s="883"/>
    </row>
    <row r="56" spans="1:12" x14ac:dyDescent="0.25">
      <c r="B56" s="881"/>
      <c r="C56" s="899"/>
      <c r="D56" s="899"/>
      <c r="E56" s="899"/>
      <c r="F56" s="899"/>
      <c r="G56" s="883"/>
      <c r="H56" s="881"/>
      <c r="I56" s="882"/>
      <c r="J56" s="882"/>
      <c r="K56" s="882"/>
      <c r="L56" s="883"/>
    </row>
    <row r="57" spans="1:12" x14ac:dyDescent="0.25">
      <c r="B57" s="881"/>
      <c r="C57" s="899"/>
      <c r="D57" s="899"/>
      <c r="E57" s="899"/>
      <c r="F57" s="899"/>
      <c r="G57" s="883"/>
      <c r="H57" s="881"/>
      <c r="I57" s="882"/>
      <c r="J57" s="882"/>
      <c r="K57" s="882"/>
      <c r="L57" s="883"/>
    </row>
    <row r="58" spans="1:12" x14ac:dyDescent="0.25">
      <c r="B58" s="881"/>
      <c r="C58" s="899"/>
      <c r="D58" s="899"/>
      <c r="E58" s="899"/>
      <c r="F58" s="899"/>
      <c r="G58" s="883"/>
      <c r="H58" s="881"/>
      <c r="I58" s="882"/>
      <c r="J58" s="882"/>
      <c r="K58" s="882"/>
      <c r="L58" s="883"/>
    </row>
    <row r="59" spans="1:12" x14ac:dyDescent="0.25">
      <c r="B59" s="881"/>
      <c r="C59" s="899"/>
      <c r="D59" s="899"/>
      <c r="E59" s="899"/>
      <c r="F59" s="899"/>
      <c r="G59" s="883"/>
      <c r="H59" s="881"/>
      <c r="I59" s="882"/>
      <c r="J59" s="882"/>
      <c r="K59" s="882"/>
      <c r="L59" s="883"/>
    </row>
    <row r="60" spans="1:12" x14ac:dyDescent="0.25">
      <c r="B60" s="881"/>
      <c r="C60" s="899"/>
      <c r="D60" s="899"/>
      <c r="E60" s="899"/>
      <c r="F60" s="899"/>
      <c r="G60" s="883"/>
      <c r="H60" s="881"/>
      <c r="I60" s="882"/>
      <c r="J60" s="882"/>
      <c r="K60" s="882"/>
      <c r="L60" s="883"/>
    </row>
    <row r="61" spans="1:12" x14ac:dyDescent="0.25">
      <c r="B61" s="881"/>
      <c r="C61" s="899"/>
      <c r="D61" s="899"/>
      <c r="E61" s="899"/>
      <c r="F61" s="899"/>
      <c r="G61" s="883"/>
      <c r="H61" s="881"/>
      <c r="I61" s="882"/>
      <c r="J61" s="882"/>
      <c r="K61" s="882"/>
      <c r="L61" s="883"/>
    </row>
    <row r="62" spans="1:12" x14ac:dyDescent="0.25">
      <c r="B62" s="881"/>
      <c r="C62" s="899"/>
      <c r="D62" s="899"/>
      <c r="E62" s="899"/>
      <c r="F62" s="899"/>
      <c r="G62" s="883"/>
      <c r="H62" s="881"/>
      <c r="I62" s="882"/>
      <c r="J62" s="882"/>
      <c r="K62" s="882"/>
      <c r="L62" s="883"/>
    </row>
    <row r="63" spans="1:12" x14ac:dyDescent="0.25">
      <c r="B63" s="881"/>
      <c r="C63" s="899"/>
      <c r="D63" s="899"/>
      <c r="E63" s="899"/>
      <c r="F63" s="899"/>
      <c r="G63" s="883"/>
      <c r="H63" s="881"/>
      <c r="I63" s="882"/>
      <c r="J63" s="882"/>
      <c r="K63" s="882"/>
      <c r="L63" s="883"/>
    </row>
    <row r="64" spans="1:12" x14ac:dyDescent="0.25">
      <c r="B64" s="881"/>
      <c r="C64" s="899"/>
      <c r="D64" s="899"/>
      <c r="E64" s="899"/>
      <c r="F64" s="899"/>
      <c r="G64" s="883"/>
      <c r="H64" s="881"/>
      <c r="I64" s="882"/>
      <c r="J64" s="882"/>
      <c r="K64" s="882"/>
      <c r="L64" s="883"/>
    </row>
    <row r="65" spans="2:12" x14ac:dyDescent="0.25">
      <c r="B65" s="881"/>
      <c r="C65" s="899"/>
      <c r="D65" s="899"/>
      <c r="E65" s="899"/>
      <c r="F65" s="899"/>
      <c r="G65" s="883"/>
      <c r="H65" s="881"/>
      <c r="I65" s="882"/>
      <c r="J65" s="882"/>
      <c r="K65" s="882"/>
      <c r="L65" s="883"/>
    </row>
    <row r="66" spans="2:12" x14ac:dyDescent="0.25">
      <c r="B66" s="881"/>
      <c r="C66" s="899"/>
      <c r="D66" s="899"/>
      <c r="E66" s="899"/>
      <c r="F66" s="899"/>
      <c r="G66" s="883"/>
      <c r="H66" s="881"/>
      <c r="I66" s="882"/>
      <c r="J66" s="882"/>
      <c r="K66" s="882"/>
      <c r="L66" s="883"/>
    </row>
    <row r="67" spans="2:12" ht="15.75" thickBot="1" x14ac:dyDescent="0.3">
      <c r="B67" s="933"/>
      <c r="C67" s="934"/>
      <c r="D67" s="934"/>
      <c r="E67" s="934"/>
      <c r="F67" s="934"/>
      <c r="G67" s="935"/>
      <c r="H67" s="881"/>
      <c r="I67" s="882"/>
      <c r="J67" s="882"/>
      <c r="K67" s="882"/>
      <c r="L67" s="883"/>
    </row>
    <row r="68" spans="2:12" x14ac:dyDescent="0.25">
      <c r="B68" s="936" t="s">
        <v>1320</v>
      </c>
      <c r="C68" s="924"/>
      <c r="D68" s="924"/>
      <c r="E68" s="924"/>
      <c r="F68" s="924"/>
      <c r="G68" s="925"/>
      <c r="H68" s="938" t="s">
        <v>1321</v>
      </c>
      <c r="I68" s="907"/>
      <c r="J68" s="907"/>
      <c r="K68" s="907"/>
      <c r="L68" s="908"/>
    </row>
    <row r="69" spans="2:12" ht="15.75" thickBot="1" x14ac:dyDescent="0.3">
      <c r="B69" s="937"/>
      <c r="C69" s="926"/>
      <c r="D69" s="926"/>
      <c r="E69" s="926"/>
      <c r="F69" s="926"/>
      <c r="G69" s="927"/>
      <c r="H69" s="909"/>
      <c r="I69" s="910"/>
      <c r="J69" s="910"/>
      <c r="K69" s="910"/>
      <c r="L69" s="911"/>
    </row>
    <row r="70" spans="2:12" x14ac:dyDescent="0.25">
      <c r="B70" s="896" t="s">
        <v>503</v>
      </c>
      <c r="C70" s="897"/>
      <c r="D70" s="897"/>
      <c r="E70" s="897"/>
      <c r="F70" s="897"/>
      <c r="G70" s="898"/>
      <c r="H70" s="896" t="s">
        <v>504</v>
      </c>
      <c r="I70" s="897"/>
      <c r="J70" s="897"/>
      <c r="K70" s="897"/>
      <c r="L70" s="898"/>
    </row>
    <row r="71" spans="2:12" x14ac:dyDescent="0.25">
      <c r="B71" s="881"/>
      <c r="C71" s="899"/>
      <c r="D71" s="899"/>
      <c r="E71" s="899"/>
      <c r="F71" s="899"/>
      <c r="G71" s="883"/>
      <c r="H71" s="881"/>
      <c r="I71" s="882"/>
      <c r="J71" s="882"/>
      <c r="K71" s="882"/>
      <c r="L71" s="883"/>
    </row>
    <row r="72" spans="2:12" x14ac:dyDescent="0.25">
      <c r="B72" s="881"/>
      <c r="C72" s="899"/>
      <c r="D72" s="899"/>
      <c r="E72" s="899"/>
      <c r="F72" s="899"/>
      <c r="G72" s="883"/>
      <c r="H72" s="881"/>
      <c r="I72" s="882"/>
      <c r="J72" s="882"/>
      <c r="K72" s="882"/>
      <c r="L72" s="883"/>
    </row>
    <row r="73" spans="2:12" x14ac:dyDescent="0.25">
      <c r="B73" s="881"/>
      <c r="C73" s="899"/>
      <c r="D73" s="899"/>
      <c r="E73" s="899"/>
      <c r="F73" s="899"/>
      <c r="G73" s="883"/>
      <c r="H73" s="881"/>
      <c r="I73" s="882"/>
      <c r="J73" s="882"/>
      <c r="K73" s="882"/>
      <c r="L73" s="883"/>
    </row>
    <row r="74" spans="2:12" x14ac:dyDescent="0.25">
      <c r="B74" s="881"/>
      <c r="C74" s="899"/>
      <c r="D74" s="899"/>
      <c r="E74" s="899"/>
      <c r="F74" s="899"/>
      <c r="G74" s="883"/>
      <c r="H74" s="881"/>
      <c r="I74" s="882"/>
      <c r="J74" s="882"/>
      <c r="K74" s="882"/>
      <c r="L74" s="883"/>
    </row>
    <row r="75" spans="2:12" x14ac:dyDescent="0.25">
      <c r="B75" s="881"/>
      <c r="C75" s="899"/>
      <c r="D75" s="899"/>
      <c r="E75" s="899"/>
      <c r="F75" s="899"/>
      <c r="G75" s="883"/>
      <c r="H75" s="881"/>
      <c r="I75" s="882"/>
      <c r="J75" s="882"/>
      <c r="K75" s="882"/>
      <c r="L75" s="883"/>
    </row>
    <row r="76" spans="2:12" x14ac:dyDescent="0.25">
      <c r="B76" s="881"/>
      <c r="C76" s="899"/>
      <c r="D76" s="899"/>
      <c r="E76" s="899"/>
      <c r="F76" s="899"/>
      <c r="G76" s="883"/>
      <c r="H76" s="881"/>
      <c r="I76" s="882"/>
      <c r="J76" s="882"/>
      <c r="K76" s="882"/>
      <c r="L76" s="883"/>
    </row>
    <row r="77" spans="2:12" x14ac:dyDescent="0.25">
      <c r="B77" s="881"/>
      <c r="C77" s="899"/>
      <c r="D77" s="899"/>
      <c r="E77" s="899"/>
      <c r="F77" s="899"/>
      <c r="G77" s="883"/>
      <c r="H77" s="881"/>
      <c r="I77" s="882"/>
      <c r="J77" s="882"/>
      <c r="K77" s="882"/>
      <c r="L77" s="883"/>
    </row>
    <row r="78" spans="2:12" x14ac:dyDescent="0.25">
      <c r="B78" s="881"/>
      <c r="C78" s="899"/>
      <c r="D78" s="899"/>
      <c r="E78" s="899"/>
      <c r="F78" s="899"/>
      <c r="G78" s="883"/>
      <c r="H78" s="881"/>
      <c r="I78" s="882"/>
      <c r="J78" s="882"/>
      <c r="K78" s="882"/>
      <c r="L78" s="883"/>
    </row>
    <row r="79" spans="2:12" x14ac:dyDescent="0.25">
      <c r="B79" s="881"/>
      <c r="C79" s="899"/>
      <c r="D79" s="899"/>
      <c r="E79" s="899"/>
      <c r="F79" s="899"/>
      <c r="G79" s="883"/>
      <c r="H79" s="881"/>
      <c r="I79" s="882"/>
      <c r="J79" s="882"/>
      <c r="K79" s="882"/>
      <c r="L79" s="883"/>
    </row>
    <row r="80" spans="2:12" x14ac:dyDescent="0.25">
      <c r="B80" s="881"/>
      <c r="C80" s="899"/>
      <c r="D80" s="899"/>
      <c r="E80" s="899"/>
      <c r="F80" s="899"/>
      <c r="G80" s="883"/>
      <c r="H80" s="881"/>
      <c r="I80" s="882"/>
      <c r="J80" s="882"/>
      <c r="K80" s="882"/>
      <c r="L80" s="883"/>
    </row>
    <row r="81" spans="2:12" x14ac:dyDescent="0.25">
      <c r="B81" s="881"/>
      <c r="C81" s="899"/>
      <c r="D81" s="899"/>
      <c r="E81" s="899"/>
      <c r="F81" s="899"/>
      <c r="G81" s="883"/>
      <c r="H81" s="881"/>
      <c r="I81" s="882"/>
      <c r="J81" s="882"/>
      <c r="K81" s="882"/>
      <c r="L81" s="883"/>
    </row>
    <row r="82" spans="2:12" x14ac:dyDescent="0.25">
      <c r="B82" s="881"/>
      <c r="C82" s="899"/>
      <c r="D82" s="899"/>
      <c r="E82" s="899"/>
      <c r="F82" s="899"/>
      <c r="G82" s="883"/>
      <c r="H82" s="881"/>
      <c r="I82" s="882"/>
      <c r="J82" s="882"/>
      <c r="K82" s="882"/>
      <c r="L82" s="883"/>
    </row>
    <row r="83" spans="2:12" ht="15.75" thickBot="1" x14ac:dyDescent="0.3">
      <c r="B83" s="933"/>
      <c r="C83" s="934"/>
      <c r="D83" s="934"/>
      <c r="E83" s="934"/>
      <c r="F83" s="934"/>
      <c r="G83" s="935"/>
      <c r="H83" s="881"/>
      <c r="I83" s="882"/>
      <c r="J83" s="882"/>
      <c r="K83" s="882"/>
      <c r="L83" s="883"/>
    </row>
    <row r="84" spans="2:12" x14ac:dyDescent="0.25">
      <c r="B84" s="936"/>
      <c r="C84" s="924"/>
      <c r="D84" s="924"/>
      <c r="E84" s="924"/>
      <c r="F84" s="924"/>
      <c r="G84" s="925"/>
      <c r="H84" s="938"/>
      <c r="I84" s="907"/>
      <c r="J84" s="907"/>
      <c r="K84" s="907"/>
      <c r="L84" s="908"/>
    </row>
    <row r="85" spans="2:12" ht="15.75" thickBot="1" x14ac:dyDescent="0.3">
      <c r="B85" s="937"/>
      <c r="C85" s="926"/>
      <c r="D85" s="926"/>
      <c r="E85" s="926"/>
      <c r="F85" s="926"/>
      <c r="G85" s="927"/>
      <c r="H85" s="909"/>
      <c r="I85" s="910"/>
      <c r="J85" s="910"/>
      <c r="K85" s="910"/>
      <c r="L85" s="911"/>
    </row>
  </sheetData>
  <mergeCells count="27">
    <mergeCell ref="B84:G85"/>
    <mergeCell ref="H84:L85"/>
    <mergeCell ref="B52:G53"/>
    <mergeCell ref="H52:L53"/>
    <mergeCell ref="B54:G67"/>
    <mergeCell ref="H54:L67"/>
    <mergeCell ref="B68:G69"/>
    <mergeCell ref="H68:L69"/>
    <mergeCell ref="B36:G37"/>
    <mergeCell ref="H36:L37"/>
    <mergeCell ref="B38:G51"/>
    <mergeCell ref="H38:L51"/>
    <mergeCell ref="B70:G83"/>
    <mergeCell ref="H70:L83"/>
    <mergeCell ref="B1:L2"/>
    <mergeCell ref="B3:E3"/>
    <mergeCell ref="G3:I3"/>
    <mergeCell ref="J3:L3"/>
    <mergeCell ref="B4:H5"/>
    <mergeCell ref="K4:L4"/>
    <mergeCell ref="K5:L5"/>
    <mergeCell ref="B6:G19"/>
    <mergeCell ref="H6:L19"/>
    <mergeCell ref="B20:G21"/>
    <mergeCell ref="H20:L21"/>
    <mergeCell ref="B22:G35"/>
    <mergeCell ref="H22:L35"/>
  </mergeCells>
  <pageMargins left="0.7" right="0.7" top="0.75" bottom="0.75" header="0.3" footer="0.3"/>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104"/>
  <sheetViews>
    <sheetView view="pageBreakPreview" zoomScale="85" zoomScaleNormal="100" zoomScaleSheetLayoutView="85" zoomScalePageLayoutView="110" workbookViewId="0">
      <selection activeCell="N81" sqref="N81"/>
    </sheetView>
  </sheetViews>
  <sheetFormatPr baseColWidth="10" defaultColWidth="12" defaultRowHeight="15" x14ac:dyDescent="0.25"/>
  <cols>
    <col min="1" max="1" width="3.85546875" style="130" customWidth="1"/>
    <col min="2" max="2" width="4.85546875" style="130" customWidth="1"/>
    <col min="3" max="3" width="8.7109375" style="130" customWidth="1"/>
    <col min="4" max="4" width="8.42578125" style="130" customWidth="1"/>
    <col min="5" max="5" width="12" style="130"/>
    <col min="6" max="6" width="12.5703125" style="130" customWidth="1"/>
    <col min="7" max="7" width="10" style="130" customWidth="1"/>
    <col min="8" max="8" width="9" style="130" customWidth="1"/>
    <col min="9" max="9" width="23.5703125" style="130" customWidth="1"/>
    <col min="10" max="10" width="13.7109375" style="130" customWidth="1"/>
    <col min="11" max="11" width="14.140625" style="130" customWidth="1"/>
    <col min="12" max="12" width="10" style="130" customWidth="1"/>
    <col min="13" max="13" width="12" style="130" hidden="1" customWidth="1"/>
    <col min="14" max="16384" width="12" style="130"/>
  </cols>
  <sheetData>
    <row r="1" spans="2:12" ht="27.75" customHeight="1" x14ac:dyDescent="0.25">
      <c r="B1" s="939" t="s">
        <v>251</v>
      </c>
      <c r="C1" s="866"/>
      <c r="D1" s="866"/>
      <c r="E1" s="866"/>
      <c r="F1" s="866"/>
      <c r="G1" s="866"/>
      <c r="H1" s="866"/>
      <c r="I1" s="866"/>
      <c r="J1" s="866"/>
      <c r="K1" s="866"/>
      <c r="L1" s="912"/>
    </row>
    <row r="2" spans="2:12" ht="11.25" customHeight="1" x14ac:dyDescent="0.25">
      <c r="B2" s="940"/>
      <c r="C2" s="867"/>
      <c r="D2" s="867"/>
      <c r="E2" s="867"/>
      <c r="F2" s="867"/>
      <c r="G2" s="867"/>
      <c r="H2" s="867"/>
      <c r="I2" s="867"/>
      <c r="J2" s="867"/>
      <c r="K2" s="867"/>
      <c r="L2" s="914"/>
    </row>
    <row r="3" spans="2:12" ht="24.95" customHeight="1" x14ac:dyDescent="0.25">
      <c r="B3" s="917" t="s">
        <v>289</v>
      </c>
      <c r="C3" s="915"/>
      <c r="D3" s="915"/>
      <c r="E3" s="916"/>
      <c r="F3" s="97">
        <v>44231</v>
      </c>
      <c r="G3" s="917" t="s">
        <v>290</v>
      </c>
      <c r="H3" s="915"/>
      <c r="I3" s="916"/>
      <c r="J3" s="918">
        <v>44237</v>
      </c>
      <c r="K3" s="941"/>
      <c r="L3" s="942"/>
    </row>
    <row r="4" spans="2:12" ht="24.95" customHeight="1" x14ac:dyDescent="0.25">
      <c r="B4" s="943" t="s">
        <v>250</v>
      </c>
      <c r="C4" s="919"/>
      <c r="D4" s="919"/>
      <c r="E4" s="919"/>
      <c r="F4" s="919"/>
      <c r="G4" s="919"/>
      <c r="H4" s="920"/>
      <c r="I4" s="345" t="s">
        <v>489</v>
      </c>
      <c r="J4" s="345" t="s">
        <v>2</v>
      </c>
      <c r="K4" s="879" t="s">
        <v>0</v>
      </c>
      <c r="L4" s="923"/>
    </row>
    <row r="5" spans="2:12" ht="24.95" customHeight="1" thickBot="1" x14ac:dyDescent="0.3">
      <c r="B5" s="944"/>
      <c r="C5" s="945"/>
      <c r="D5" s="945"/>
      <c r="E5" s="945"/>
      <c r="F5" s="945"/>
      <c r="G5" s="945"/>
      <c r="H5" s="946"/>
      <c r="I5" s="81" t="s">
        <v>490</v>
      </c>
      <c r="J5" s="133">
        <v>2</v>
      </c>
      <c r="K5" s="947" t="s">
        <v>291</v>
      </c>
      <c r="L5" s="948"/>
    </row>
    <row r="6" spans="2:12" ht="24.95" customHeight="1" thickBot="1" x14ac:dyDescent="0.3">
      <c r="B6" s="954" t="s">
        <v>509</v>
      </c>
      <c r="C6" s="955"/>
      <c r="D6" s="955"/>
      <c r="E6" s="955"/>
      <c r="F6" s="955"/>
      <c r="G6" s="955"/>
      <c r="H6" s="955"/>
      <c r="I6" s="955"/>
      <c r="J6" s="955"/>
      <c r="K6" s="955"/>
      <c r="L6" s="956"/>
    </row>
    <row r="7" spans="2:12" ht="15.75" customHeight="1" x14ac:dyDescent="0.25">
      <c r="B7" s="881" t="s">
        <v>452</v>
      </c>
      <c r="C7" s="882"/>
      <c r="D7" s="882"/>
      <c r="E7" s="882"/>
      <c r="F7" s="882"/>
      <c r="G7" s="883"/>
      <c r="H7" s="881" t="s">
        <v>453</v>
      </c>
      <c r="I7" s="882"/>
      <c r="J7" s="882"/>
      <c r="K7" s="882"/>
      <c r="L7" s="883"/>
    </row>
    <row r="8" spans="2:12" x14ac:dyDescent="0.25">
      <c r="B8" s="881"/>
      <c r="C8" s="882"/>
      <c r="D8" s="882"/>
      <c r="E8" s="882"/>
      <c r="F8" s="882"/>
      <c r="G8" s="883"/>
      <c r="H8" s="881"/>
      <c r="I8" s="882"/>
      <c r="J8" s="882"/>
      <c r="K8" s="882"/>
      <c r="L8" s="883"/>
    </row>
    <row r="9" spans="2:12" x14ac:dyDescent="0.25">
      <c r="B9" s="881"/>
      <c r="C9" s="882"/>
      <c r="D9" s="882"/>
      <c r="E9" s="882"/>
      <c r="F9" s="882"/>
      <c r="G9" s="883"/>
      <c r="H9" s="881"/>
      <c r="I9" s="882"/>
      <c r="J9" s="882"/>
      <c r="K9" s="882"/>
      <c r="L9" s="883"/>
    </row>
    <row r="10" spans="2:12" x14ac:dyDescent="0.25">
      <c r="B10" s="881"/>
      <c r="C10" s="882"/>
      <c r="D10" s="882"/>
      <c r="E10" s="882"/>
      <c r="F10" s="882"/>
      <c r="G10" s="883"/>
      <c r="H10" s="881"/>
      <c r="I10" s="882"/>
      <c r="J10" s="882"/>
      <c r="K10" s="882"/>
      <c r="L10" s="883"/>
    </row>
    <row r="11" spans="2:12" x14ac:dyDescent="0.25">
      <c r="B11" s="881"/>
      <c r="C11" s="882"/>
      <c r="D11" s="882"/>
      <c r="E11" s="882"/>
      <c r="F11" s="882"/>
      <c r="G11" s="883"/>
      <c r="H11" s="881"/>
      <c r="I11" s="882"/>
      <c r="J11" s="882"/>
      <c r="K11" s="882"/>
      <c r="L11" s="883"/>
    </row>
    <row r="12" spans="2:12" x14ac:dyDescent="0.25">
      <c r="B12" s="881"/>
      <c r="C12" s="882"/>
      <c r="D12" s="882"/>
      <c r="E12" s="882"/>
      <c r="F12" s="882"/>
      <c r="G12" s="883"/>
      <c r="H12" s="881"/>
      <c r="I12" s="882"/>
      <c r="J12" s="882"/>
      <c r="K12" s="882"/>
      <c r="L12" s="883"/>
    </row>
    <row r="13" spans="2:12" x14ac:dyDescent="0.25">
      <c r="B13" s="881"/>
      <c r="C13" s="882"/>
      <c r="D13" s="882"/>
      <c r="E13" s="882"/>
      <c r="F13" s="882"/>
      <c r="G13" s="883"/>
      <c r="H13" s="881"/>
      <c r="I13" s="882"/>
      <c r="J13" s="882"/>
      <c r="K13" s="882"/>
      <c r="L13" s="883"/>
    </row>
    <row r="14" spans="2:12" x14ac:dyDescent="0.25">
      <c r="B14" s="881"/>
      <c r="C14" s="882"/>
      <c r="D14" s="882"/>
      <c r="E14" s="882"/>
      <c r="F14" s="882"/>
      <c r="G14" s="883"/>
      <c r="H14" s="881"/>
      <c r="I14" s="882"/>
      <c r="J14" s="882"/>
      <c r="K14" s="882"/>
      <c r="L14" s="883"/>
    </row>
    <row r="15" spans="2:12" x14ac:dyDescent="0.25">
      <c r="B15" s="881"/>
      <c r="C15" s="882"/>
      <c r="D15" s="882"/>
      <c r="E15" s="882"/>
      <c r="F15" s="882"/>
      <c r="G15" s="883"/>
      <c r="H15" s="881"/>
      <c r="I15" s="882"/>
      <c r="J15" s="882"/>
      <c r="K15" s="882"/>
      <c r="L15" s="883"/>
    </row>
    <row r="16" spans="2:12" x14ac:dyDescent="0.25">
      <c r="B16" s="881"/>
      <c r="C16" s="882"/>
      <c r="D16" s="882"/>
      <c r="E16" s="882"/>
      <c r="F16" s="882"/>
      <c r="G16" s="883"/>
      <c r="H16" s="881"/>
      <c r="I16" s="882"/>
      <c r="J16" s="882"/>
      <c r="K16" s="882"/>
      <c r="L16" s="883"/>
    </row>
    <row r="17" spans="2:13" x14ac:dyDescent="0.25">
      <c r="B17" s="881"/>
      <c r="C17" s="882"/>
      <c r="D17" s="882"/>
      <c r="E17" s="882"/>
      <c r="F17" s="882"/>
      <c r="G17" s="883"/>
      <c r="H17" s="881"/>
      <c r="I17" s="882"/>
      <c r="J17" s="882"/>
      <c r="K17" s="882"/>
      <c r="L17" s="883"/>
    </row>
    <row r="18" spans="2:13" x14ac:dyDescent="0.25">
      <c r="B18" s="881"/>
      <c r="C18" s="882"/>
      <c r="D18" s="882"/>
      <c r="E18" s="882"/>
      <c r="F18" s="882"/>
      <c r="G18" s="883"/>
      <c r="H18" s="881"/>
      <c r="I18" s="882"/>
      <c r="J18" s="882"/>
      <c r="K18" s="882"/>
      <c r="L18" s="883"/>
    </row>
    <row r="19" spans="2:13" x14ac:dyDescent="0.25">
      <c r="B19" s="881"/>
      <c r="C19" s="882"/>
      <c r="D19" s="882"/>
      <c r="E19" s="882"/>
      <c r="F19" s="882"/>
      <c r="G19" s="883"/>
      <c r="H19" s="881"/>
      <c r="I19" s="882"/>
      <c r="J19" s="882"/>
      <c r="K19" s="882"/>
      <c r="L19" s="883"/>
    </row>
    <row r="20" spans="2:13" ht="15.75" thickBot="1" x14ac:dyDescent="0.3">
      <c r="B20" s="881"/>
      <c r="C20" s="882"/>
      <c r="D20" s="882"/>
      <c r="E20" s="882"/>
      <c r="F20" s="882"/>
      <c r="G20" s="883"/>
      <c r="H20" s="881"/>
      <c r="I20" s="882"/>
      <c r="J20" s="882"/>
      <c r="K20" s="882"/>
      <c r="L20" s="883"/>
    </row>
    <row r="21" spans="2:13" ht="15" customHeight="1" x14ac:dyDescent="0.25">
      <c r="B21" s="957" t="s">
        <v>1202</v>
      </c>
      <c r="C21" s="958"/>
      <c r="D21" s="958"/>
      <c r="E21" s="958"/>
      <c r="F21" s="958"/>
      <c r="G21" s="959"/>
      <c r="H21" s="957" t="s">
        <v>1203</v>
      </c>
      <c r="I21" s="958"/>
      <c r="J21" s="958"/>
      <c r="K21" s="958"/>
      <c r="L21" s="958"/>
      <c r="M21" s="957"/>
    </row>
    <row r="22" spans="2:13" ht="37.5" customHeight="1" thickBot="1" x14ac:dyDescent="0.3">
      <c r="B22" s="960"/>
      <c r="C22" s="961"/>
      <c r="D22" s="961"/>
      <c r="E22" s="961"/>
      <c r="F22" s="961"/>
      <c r="G22" s="962"/>
      <c r="H22" s="960"/>
      <c r="I22" s="961"/>
      <c r="J22" s="961"/>
      <c r="K22" s="961"/>
      <c r="L22" s="961"/>
      <c r="M22" s="960"/>
    </row>
    <row r="23" spans="2:13" ht="15.75" customHeight="1" x14ac:dyDescent="0.25">
      <c r="B23" s="896" t="s">
        <v>501</v>
      </c>
      <c r="C23" s="897"/>
      <c r="D23" s="897"/>
      <c r="E23" s="897"/>
      <c r="F23" s="897"/>
      <c r="G23" s="898"/>
      <c r="H23" s="896" t="s">
        <v>502</v>
      </c>
      <c r="I23" s="897"/>
      <c r="J23" s="897"/>
      <c r="K23" s="897"/>
      <c r="L23" s="898"/>
    </row>
    <row r="24" spans="2:13" x14ac:dyDescent="0.25">
      <c r="B24" s="881"/>
      <c r="C24" s="882"/>
      <c r="D24" s="882"/>
      <c r="E24" s="882"/>
      <c r="F24" s="882"/>
      <c r="G24" s="883"/>
      <c r="H24" s="881"/>
      <c r="I24" s="882"/>
      <c r="J24" s="882"/>
      <c r="K24" s="882"/>
      <c r="L24" s="883"/>
    </row>
    <row r="25" spans="2:13" x14ac:dyDescent="0.25">
      <c r="B25" s="881"/>
      <c r="C25" s="882"/>
      <c r="D25" s="882"/>
      <c r="E25" s="882"/>
      <c r="F25" s="882"/>
      <c r="G25" s="883"/>
      <c r="H25" s="881"/>
      <c r="I25" s="882"/>
      <c r="J25" s="882"/>
      <c r="K25" s="882"/>
      <c r="L25" s="883"/>
    </row>
    <row r="26" spans="2:13" x14ac:dyDescent="0.25">
      <c r="B26" s="881"/>
      <c r="C26" s="882"/>
      <c r="D26" s="882"/>
      <c r="E26" s="882"/>
      <c r="F26" s="882"/>
      <c r="G26" s="883"/>
      <c r="H26" s="881"/>
      <c r="I26" s="882"/>
      <c r="J26" s="882"/>
      <c r="K26" s="882"/>
      <c r="L26" s="883"/>
    </row>
    <row r="27" spans="2:13" x14ac:dyDescent="0.25">
      <c r="B27" s="881"/>
      <c r="C27" s="882"/>
      <c r="D27" s="882"/>
      <c r="E27" s="882"/>
      <c r="F27" s="882"/>
      <c r="G27" s="883"/>
      <c r="H27" s="881"/>
      <c r="I27" s="882"/>
      <c r="J27" s="882"/>
      <c r="K27" s="882"/>
      <c r="L27" s="883"/>
    </row>
    <row r="28" spans="2:13" x14ac:dyDescent="0.25">
      <c r="B28" s="881"/>
      <c r="C28" s="882"/>
      <c r="D28" s="882"/>
      <c r="E28" s="882"/>
      <c r="F28" s="882"/>
      <c r="G28" s="883"/>
      <c r="H28" s="881"/>
      <c r="I28" s="882"/>
      <c r="J28" s="882"/>
      <c r="K28" s="882"/>
      <c r="L28" s="883"/>
    </row>
    <row r="29" spans="2:13" x14ac:dyDescent="0.25">
      <c r="B29" s="881"/>
      <c r="C29" s="882"/>
      <c r="D29" s="882"/>
      <c r="E29" s="882"/>
      <c r="F29" s="882"/>
      <c r="G29" s="883"/>
      <c r="H29" s="881"/>
      <c r="I29" s="882"/>
      <c r="J29" s="882"/>
      <c r="K29" s="882"/>
      <c r="L29" s="883"/>
    </row>
    <row r="30" spans="2:13" x14ac:dyDescent="0.25">
      <c r="B30" s="881"/>
      <c r="C30" s="882"/>
      <c r="D30" s="882"/>
      <c r="E30" s="882"/>
      <c r="F30" s="882"/>
      <c r="G30" s="883"/>
      <c r="H30" s="881"/>
      <c r="I30" s="882"/>
      <c r="J30" s="882"/>
      <c r="K30" s="882"/>
      <c r="L30" s="883"/>
    </row>
    <row r="31" spans="2:13" x14ac:dyDescent="0.25">
      <c r="B31" s="881"/>
      <c r="C31" s="882"/>
      <c r="D31" s="882"/>
      <c r="E31" s="882"/>
      <c r="F31" s="882"/>
      <c r="G31" s="883"/>
      <c r="H31" s="881"/>
      <c r="I31" s="882"/>
      <c r="J31" s="882"/>
      <c r="K31" s="882"/>
      <c r="L31" s="883"/>
    </row>
    <row r="32" spans="2:13" x14ac:dyDescent="0.25">
      <c r="B32" s="881"/>
      <c r="C32" s="882"/>
      <c r="D32" s="882"/>
      <c r="E32" s="882"/>
      <c r="F32" s="882"/>
      <c r="G32" s="883"/>
      <c r="H32" s="881"/>
      <c r="I32" s="882"/>
      <c r="J32" s="882"/>
      <c r="K32" s="882"/>
      <c r="L32" s="883"/>
    </row>
    <row r="33" spans="2:14" x14ac:dyDescent="0.25">
      <c r="B33" s="881"/>
      <c r="C33" s="882"/>
      <c r="D33" s="882"/>
      <c r="E33" s="882"/>
      <c r="F33" s="882"/>
      <c r="G33" s="883"/>
      <c r="H33" s="881"/>
      <c r="I33" s="882"/>
      <c r="J33" s="882"/>
      <c r="K33" s="882"/>
      <c r="L33" s="883"/>
    </row>
    <row r="34" spans="2:14" x14ac:dyDescent="0.25">
      <c r="B34" s="881"/>
      <c r="C34" s="882"/>
      <c r="D34" s="882"/>
      <c r="E34" s="882"/>
      <c r="F34" s="882"/>
      <c r="G34" s="883"/>
      <c r="H34" s="881"/>
      <c r="I34" s="882"/>
      <c r="J34" s="882"/>
      <c r="K34" s="882"/>
      <c r="L34" s="883"/>
    </row>
    <row r="35" spans="2:14" x14ac:dyDescent="0.25">
      <c r="B35" s="881"/>
      <c r="C35" s="882"/>
      <c r="D35" s="882"/>
      <c r="E35" s="882"/>
      <c r="F35" s="882"/>
      <c r="G35" s="883"/>
      <c r="H35" s="881"/>
      <c r="I35" s="882"/>
      <c r="J35" s="882"/>
      <c r="K35" s="882"/>
      <c r="L35" s="883"/>
      <c r="N35" s="336"/>
    </row>
    <row r="36" spans="2:14" ht="15.75" thickBot="1" x14ac:dyDescent="0.3">
      <c r="B36" s="881"/>
      <c r="C36" s="882"/>
      <c r="D36" s="882"/>
      <c r="E36" s="882"/>
      <c r="F36" s="882"/>
      <c r="G36" s="883"/>
      <c r="H36" s="881"/>
      <c r="I36" s="882"/>
      <c r="J36" s="882"/>
      <c r="K36" s="882"/>
      <c r="L36" s="883"/>
    </row>
    <row r="37" spans="2:14" ht="15" customHeight="1" x14ac:dyDescent="0.25">
      <c r="B37" s="957" t="s">
        <v>1204</v>
      </c>
      <c r="C37" s="958"/>
      <c r="D37" s="958"/>
      <c r="E37" s="958"/>
      <c r="F37" s="958"/>
      <c r="G37" s="959"/>
      <c r="H37" s="963" t="s">
        <v>1146</v>
      </c>
      <c r="I37" s="964"/>
      <c r="J37" s="964"/>
      <c r="K37" s="964"/>
      <c r="L37" s="964"/>
      <c r="M37" s="949"/>
    </row>
    <row r="38" spans="2:14" ht="35.25" customHeight="1" thickBot="1" x14ac:dyDescent="0.3">
      <c r="B38" s="960"/>
      <c r="C38" s="961"/>
      <c r="D38" s="961"/>
      <c r="E38" s="961"/>
      <c r="F38" s="961"/>
      <c r="G38" s="962"/>
      <c r="H38" s="965"/>
      <c r="I38" s="966"/>
      <c r="J38" s="966"/>
      <c r="K38" s="966"/>
      <c r="L38" s="966"/>
      <c r="M38" s="950"/>
    </row>
    <row r="39" spans="2:14" ht="26.25" customHeight="1" thickBot="1" x14ac:dyDescent="0.3">
      <c r="B39" s="951" t="s">
        <v>510</v>
      </c>
      <c r="C39" s="952"/>
      <c r="D39" s="952"/>
      <c r="E39" s="952"/>
      <c r="F39" s="952"/>
      <c r="G39" s="952"/>
      <c r="H39" s="952"/>
      <c r="I39" s="952"/>
      <c r="J39" s="952"/>
      <c r="K39" s="952"/>
      <c r="L39" s="953"/>
      <c r="M39" s="279"/>
    </row>
    <row r="40" spans="2:14" x14ac:dyDescent="0.25">
      <c r="B40" s="896" t="s">
        <v>503</v>
      </c>
      <c r="C40" s="897"/>
      <c r="D40" s="897"/>
      <c r="E40" s="897"/>
      <c r="F40" s="897"/>
      <c r="G40" s="898"/>
      <c r="H40" s="896" t="s">
        <v>504</v>
      </c>
      <c r="I40" s="897"/>
      <c r="J40" s="897"/>
      <c r="K40" s="897"/>
      <c r="L40" s="898"/>
    </row>
    <row r="41" spans="2:14" x14ac:dyDescent="0.25">
      <c r="B41" s="881"/>
      <c r="C41" s="882"/>
      <c r="D41" s="882"/>
      <c r="E41" s="882"/>
      <c r="F41" s="882"/>
      <c r="G41" s="883"/>
      <c r="H41" s="881"/>
      <c r="I41" s="882"/>
      <c r="J41" s="882"/>
      <c r="K41" s="882"/>
      <c r="L41" s="883"/>
    </row>
    <row r="42" spans="2:14" x14ac:dyDescent="0.25">
      <c r="B42" s="881"/>
      <c r="C42" s="882"/>
      <c r="D42" s="882"/>
      <c r="E42" s="882"/>
      <c r="F42" s="882"/>
      <c r="G42" s="883"/>
      <c r="H42" s="881"/>
      <c r="I42" s="882"/>
      <c r="J42" s="882"/>
      <c r="K42" s="882"/>
      <c r="L42" s="883"/>
    </row>
    <row r="43" spans="2:14" x14ac:dyDescent="0.25">
      <c r="B43" s="881"/>
      <c r="C43" s="882"/>
      <c r="D43" s="882"/>
      <c r="E43" s="882"/>
      <c r="F43" s="882"/>
      <c r="G43" s="883"/>
      <c r="H43" s="881"/>
      <c r="I43" s="882"/>
      <c r="J43" s="882"/>
      <c r="K43" s="882"/>
      <c r="L43" s="883"/>
    </row>
    <row r="44" spans="2:14" x14ac:dyDescent="0.25">
      <c r="B44" s="881"/>
      <c r="C44" s="882"/>
      <c r="D44" s="882"/>
      <c r="E44" s="882"/>
      <c r="F44" s="882"/>
      <c r="G44" s="883"/>
      <c r="H44" s="881"/>
      <c r="I44" s="882"/>
      <c r="J44" s="882"/>
      <c r="K44" s="882"/>
      <c r="L44" s="883"/>
    </row>
    <row r="45" spans="2:14" x14ac:dyDescent="0.25">
      <c r="B45" s="881"/>
      <c r="C45" s="882"/>
      <c r="D45" s="882"/>
      <c r="E45" s="882"/>
      <c r="F45" s="882"/>
      <c r="G45" s="883"/>
      <c r="H45" s="881"/>
      <c r="I45" s="882"/>
      <c r="J45" s="882"/>
      <c r="K45" s="882"/>
      <c r="L45" s="883"/>
    </row>
    <row r="46" spans="2:14" x14ac:dyDescent="0.25">
      <c r="B46" s="881"/>
      <c r="C46" s="882"/>
      <c r="D46" s="882"/>
      <c r="E46" s="882"/>
      <c r="F46" s="882"/>
      <c r="G46" s="883"/>
      <c r="H46" s="881"/>
      <c r="I46" s="882"/>
      <c r="J46" s="882"/>
      <c r="K46" s="882"/>
      <c r="L46" s="883"/>
    </row>
    <row r="47" spans="2:14" x14ac:dyDescent="0.25">
      <c r="B47" s="881"/>
      <c r="C47" s="882"/>
      <c r="D47" s="882"/>
      <c r="E47" s="882"/>
      <c r="F47" s="882"/>
      <c r="G47" s="883"/>
      <c r="H47" s="881"/>
      <c r="I47" s="882"/>
      <c r="J47" s="882"/>
      <c r="K47" s="882"/>
      <c r="L47" s="883"/>
    </row>
    <row r="48" spans="2:14" x14ac:dyDescent="0.25">
      <c r="B48" s="881"/>
      <c r="C48" s="882"/>
      <c r="D48" s="882"/>
      <c r="E48" s="882"/>
      <c r="F48" s="882"/>
      <c r="G48" s="883"/>
      <c r="H48" s="881"/>
      <c r="I48" s="882"/>
      <c r="J48" s="882"/>
      <c r="K48" s="882"/>
      <c r="L48" s="883"/>
    </row>
    <row r="49" spans="2:13" x14ac:dyDescent="0.25">
      <c r="B49" s="881"/>
      <c r="C49" s="882"/>
      <c r="D49" s="882"/>
      <c r="E49" s="882"/>
      <c r="F49" s="882"/>
      <c r="G49" s="883"/>
      <c r="H49" s="881"/>
      <c r="I49" s="882"/>
      <c r="J49" s="882"/>
      <c r="K49" s="882"/>
      <c r="L49" s="883"/>
    </row>
    <row r="50" spans="2:13" x14ac:dyDescent="0.25">
      <c r="B50" s="881"/>
      <c r="C50" s="882"/>
      <c r="D50" s="882"/>
      <c r="E50" s="882"/>
      <c r="F50" s="882"/>
      <c r="G50" s="883"/>
      <c r="H50" s="881"/>
      <c r="I50" s="882"/>
      <c r="J50" s="882"/>
      <c r="K50" s="882"/>
      <c r="L50" s="883"/>
    </row>
    <row r="51" spans="2:13" x14ac:dyDescent="0.25">
      <c r="B51" s="881"/>
      <c r="C51" s="882"/>
      <c r="D51" s="882"/>
      <c r="E51" s="882"/>
      <c r="F51" s="882"/>
      <c r="G51" s="883"/>
      <c r="H51" s="881"/>
      <c r="I51" s="882"/>
      <c r="J51" s="882"/>
      <c r="K51" s="882"/>
      <c r="L51" s="883"/>
    </row>
    <row r="52" spans="2:13" x14ac:dyDescent="0.25">
      <c r="B52" s="881"/>
      <c r="C52" s="882"/>
      <c r="D52" s="882"/>
      <c r="E52" s="882"/>
      <c r="F52" s="882"/>
      <c r="G52" s="883"/>
      <c r="H52" s="881"/>
      <c r="I52" s="882"/>
      <c r="J52" s="882"/>
      <c r="K52" s="882"/>
      <c r="L52" s="883"/>
    </row>
    <row r="53" spans="2:13" ht="15.75" thickBot="1" x14ac:dyDescent="0.3">
      <c r="B53" s="881"/>
      <c r="C53" s="882"/>
      <c r="D53" s="882"/>
      <c r="E53" s="882"/>
      <c r="F53" s="882"/>
      <c r="G53" s="883"/>
      <c r="H53" s="881"/>
      <c r="I53" s="882"/>
      <c r="J53" s="882"/>
      <c r="K53" s="882"/>
      <c r="L53" s="883"/>
    </row>
    <row r="54" spans="2:13" ht="15" customHeight="1" x14ac:dyDescent="0.25">
      <c r="B54" s="963" t="s">
        <v>1205</v>
      </c>
      <c r="C54" s="964"/>
      <c r="D54" s="964"/>
      <c r="E54" s="964"/>
      <c r="F54" s="964"/>
      <c r="G54" s="967"/>
      <c r="H54" s="957" t="s">
        <v>1206</v>
      </c>
      <c r="I54" s="958"/>
      <c r="J54" s="958"/>
      <c r="K54" s="958"/>
      <c r="L54" s="958"/>
      <c r="M54" s="949"/>
    </row>
    <row r="55" spans="2:13" ht="36" customHeight="1" thickBot="1" x14ac:dyDescent="0.3">
      <c r="B55" s="965"/>
      <c r="C55" s="966"/>
      <c r="D55" s="966"/>
      <c r="E55" s="966"/>
      <c r="F55" s="966"/>
      <c r="G55" s="968"/>
      <c r="H55" s="960"/>
      <c r="I55" s="961"/>
      <c r="J55" s="961"/>
      <c r="K55" s="961"/>
      <c r="L55" s="961"/>
      <c r="M55" s="950"/>
    </row>
    <row r="56" spans="2:13" ht="15" customHeight="1" x14ac:dyDescent="0.25">
      <c r="B56" s="896" t="s">
        <v>503</v>
      </c>
      <c r="C56" s="897"/>
      <c r="D56" s="897"/>
      <c r="E56" s="897"/>
      <c r="F56" s="897"/>
      <c r="G56" s="898"/>
      <c r="H56" s="896" t="s">
        <v>504</v>
      </c>
      <c r="I56" s="897"/>
      <c r="J56" s="897"/>
      <c r="K56" s="897"/>
      <c r="L56" s="898"/>
    </row>
    <row r="57" spans="2:13" ht="15" customHeight="1" x14ac:dyDescent="0.25">
      <c r="B57" s="881"/>
      <c r="C57" s="882"/>
      <c r="D57" s="882"/>
      <c r="E57" s="882"/>
      <c r="F57" s="882"/>
      <c r="G57" s="883"/>
      <c r="H57" s="881"/>
      <c r="I57" s="882"/>
      <c r="J57" s="882"/>
      <c r="K57" s="882"/>
      <c r="L57" s="883"/>
    </row>
    <row r="58" spans="2:13" ht="15" customHeight="1" x14ac:dyDescent="0.25">
      <c r="B58" s="881"/>
      <c r="C58" s="882"/>
      <c r="D58" s="882"/>
      <c r="E58" s="882"/>
      <c r="F58" s="882"/>
      <c r="G58" s="883"/>
      <c r="H58" s="881"/>
      <c r="I58" s="882"/>
      <c r="J58" s="882"/>
      <c r="K58" s="882"/>
      <c r="L58" s="883"/>
    </row>
    <row r="59" spans="2:13" ht="15" customHeight="1" x14ac:dyDescent="0.25">
      <c r="B59" s="881"/>
      <c r="C59" s="882"/>
      <c r="D59" s="882"/>
      <c r="E59" s="882"/>
      <c r="F59" s="882"/>
      <c r="G59" s="883"/>
      <c r="H59" s="881"/>
      <c r="I59" s="882"/>
      <c r="J59" s="882"/>
      <c r="K59" s="882"/>
      <c r="L59" s="883"/>
    </row>
    <row r="60" spans="2:13" ht="15" customHeight="1" x14ac:dyDescent="0.25">
      <c r="B60" s="881"/>
      <c r="C60" s="882"/>
      <c r="D60" s="882"/>
      <c r="E60" s="882"/>
      <c r="F60" s="882"/>
      <c r="G60" s="883"/>
      <c r="H60" s="881"/>
      <c r="I60" s="882"/>
      <c r="J60" s="882"/>
      <c r="K60" s="882"/>
      <c r="L60" s="883"/>
    </row>
    <row r="61" spans="2:13" ht="15" customHeight="1" x14ac:dyDescent="0.25">
      <c r="B61" s="881"/>
      <c r="C61" s="882"/>
      <c r="D61" s="882"/>
      <c r="E61" s="882"/>
      <c r="F61" s="882"/>
      <c r="G61" s="883"/>
      <c r="H61" s="881"/>
      <c r="I61" s="882"/>
      <c r="J61" s="882"/>
      <c r="K61" s="882"/>
      <c r="L61" s="883"/>
    </row>
    <row r="62" spans="2:13" ht="15" customHeight="1" x14ac:dyDescent="0.25">
      <c r="B62" s="881"/>
      <c r="C62" s="882"/>
      <c r="D62" s="882"/>
      <c r="E62" s="882"/>
      <c r="F62" s="882"/>
      <c r="G62" s="883"/>
      <c r="H62" s="881"/>
      <c r="I62" s="882"/>
      <c r="J62" s="882"/>
      <c r="K62" s="882"/>
      <c r="L62" s="883"/>
    </row>
    <row r="63" spans="2:13" ht="15" customHeight="1" x14ac:dyDescent="0.25">
      <c r="B63" s="881"/>
      <c r="C63" s="882"/>
      <c r="D63" s="882"/>
      <c r="E63" s="882"/>
      <c r="F63" s="882"/>
      <c r="G63" s="883"/>
      <c r="H63" s="881"/>
      <c r="I63" s="882"/>
      <c r="J63" s="882"/>
      <c r="K63" s="882"/>
      <c r="L63" s="883"/>
    </row>
    <row r="64" spans="2:13" ht="15" customHeight="1" x14ac:dyDescent="0.25">
      <c r="B64" s="881"/>
      <c r="C64" s="882"/>
      <c r="D64" s="882"/>
      <c r="E64" s="882"/>
      <c r="F64" s="882"/>
      <c r="G64" s="883"/>
      <c r="H64" s="881"/>
      <c r="I64" s="882"/>
      <c r="J64" s="882"/>
      <c r="K64" s="882"/>
      <c r="L64" s="883"/>
    </row>
    <row r="65" spans="2:15" ht="15" customHeight="1" x14ac:dyDescent="0.25">
      <c r="B65" s="881"/>
      <c r="C65" s="882"/>
      <c r="D65" s="882"/>
      <c r="E65" s="882"/>
      <c r="F65" s="882"/>
      <c r="G65" s="883"/>
      <c r="H65" s="881"/>
      <c r="I65" s="882"/>
      <c r="J65" s="882"/>
      <c r="K65" s="882"/>
      <c r="L65" s="883"/>
    </row>
    <row r="66" spans="2:15" ht="15" customHeight="1" x14ac:dyDescent="0.25">
      <c r="B66" s="881"/>
      <c r="C66" s="882"/>
      <c r="D66" s="882"/>
      <c r="E66" s="882"/>
      <c r="F66" s="882"/>
      <c r="G66" s="883"/>
      <c r="H66" s="881"/>
      <c r="I66" s="882"/>
      <c r="J66" s="882"/>
      <c r="K66" s="882"/>
      <c r="L66" s="883"/>
      <c r="O66" s="111"/>
    </row>
    <row r="67" spans="2:15" ht="15" customHeight="1" x14ac:dyDescent="0.25">
      <c r="B67" s="881"/>
      <c r="C67" s="882"/>
      <c r="D67" s="882"/>
      <c r="E67" s="882"/>
      <c r="F67" s="882"/>
      <c r="G67" s="883"/>
      <c r="H67" s="881"/>
      <c r="I67" s="882"/>
      <c r="J67" s="882"/>
      <c r="K67" s="882"/>
      <c r="L67" s="883"/>
    </row>
    <row r="68" spans="2:15" ht="15" customHeight="1" x14ac:dyDescent="0.25">
      <c r="B68" s="881"/>
      <c r="C68" s="882"/>
      <c r="D68" s="882"/>
      <c r="E68" s="882"/>
      <c r="F68" s="882"/>
      <c r="G68" s="883"/>
      <c r="H68" s="881"/>
      <c r="I68" s="882"/>
      <c r="J68" s="882"/>
      <c r="K68" s="882"/>
      <c r="L68" s="883"/>
    </row>
    <row r="69" spans="2:15" ht="15.75" customHeight="1" thickBot="1" x14ac:dyDescent="0.3">
      <c r="B69" s="881"/>
      <c r="C69" s="882"/>
      <c r="D69" s="882"/>
      <c r="E69" s="882"/>
      <c r="F69" s="882"/>
      <c r="G69" s="883"/>
      <c r="H69" s="881"/>
      <c r="I69" s="882"/>
      <c r="J69" s="882"/>
      <c r="K69" s="882"/>
      <c r="L69" s="883"/>
    </row>
    <row r="70" spans="2:15" ht="23.25" customHeight="1" x14ac:dyDescent="0.25">
      <c r="B70" s="963" t="s">
        <v>1207</v>
      </c>
      <c r="C70" s="964"/>
      <c r="D70" s="964"/>
      <c r="E70" s="964"/>
      <c r="F70" s="964"/>
      <c r="G70" s="967"/>
      <c r="H70" s="969" t="s">
        <v>1208</v>
      </c>
      <c r="I70" s="970"/>
      <c r="J70" s="970"/>
      <c r="K70" s="970"/>
      <c r="L70" s="970"/>
      <c r="M70" s="949"/>
    </row>
    <row r="71" spans="2:15" ht="25.5" customHeight="1" thickBot="1" x14ac:dyDescent="0.3">
      <c r="B71" s="965"/>
      <c r="C71" s="966"/>
      <c r="D71" s="966"/>
      <c r="E71" s="966"/>
      <c r="F71" s="966"/>
      <c r="G71" s="968"/>
      <c r="H71" s="971"/>
      <c r="I71" s="972"/>
      <c r="J71" s="972"/>
      <c r="K71" s="972"/>
      <c r="L71" s="972"/>
      <c r="M71" s="950"/>
    </row>
    <row r="72" spans="2:15" ht="25.5" customHeight="1" thickBot="1" x14ac:dyDescent="0.3">
      <c r="B72" s="951" t="s">
        <v>511</v>
      </c>
      <c r="C72" s="952"/>
      <c r="D72" s="952"/>
      <c r="E72" s="952"/>
      <c r="F72" s="952"/>
      <c r="G72" s="952"/>
      <c r="H72" s="952"/>
      <c r="I72" s="952"/>
      <c r="J72" s="952"/>
      <c r="K72" s="952"/>
      <c r="L72" s="953"/>
    </row>
    <row r="73" spans="2:15" x14ac:dyDescent="0.25">
      <c r="B73" s="896" t="s">
        <v>503</v>
      </c>
      <c r="C73" s="897"/>
      <c r="D73" s="897"/>
      <c r="E73" s="897"/>
      <c r="F73" s="897"/>
      <c r="G73" s="898"/>
      <c r="H73" s="896" t="s">
        <v>504</v>
      </c>
      <c r="I73" s="897"/>
      <c r="J73" s="897"/>
      <c r="K73" s="897"/>
      <c r="L73" s="898"/>
    </row>
    <row r="74" spans="2:15" x14ac:dyDescent="0.25">
      <c r="B74" s="881"/>
      <c r="C74" s="882"/>
      <c r="D74" s="882"/>
      <c r="E74" s="882"/>
      <c r="F74" s="882"/>
      <c r="G74" s="883"/>
      <c r="H74" s="881"/>
      <c r="I74" s="882"/>
      <c r="J74" s="882"/>
      <c r="K74" s="882"/>
      <c r="L74" s="883"/>
    </row>
    <row r="75" spans="2:15" x14ac:dyDescent="0.25">
      <c r="B75" s="881"/>
      <c r="C75" s="882"/>
      <c r="D75" s="882"/>
      <c r="E75" s="882"/>
      <c r="F75" s="882"/>
      <c r="G75" s="883"/>
      <c r="H75" s="881"/>
      <c r="I75" s="882"/>
      <c r="J75" s="882"/>
      <c r="K75" s="882"/>
      <c r="L75" s="883"/>
    </row>
    <row r="76" spans="2:15" x14ac:dyDescent="0.25">
      <c r="B76" s="881"/>
      <c r="C76" s="882"/>
      <c r="D76" s="882"/>
      <c r="E76" s="882"/>
      <c r="F76" s="882"/>
      <c r="G76" s="883"/>
      <c r="H76" s="881"/>
      <c r="I76" s="882"/>
      <c r="J76" s="882"/>
      <c r="K76" s="882"/>
      <c r="L76" s="883"/>
    </row>
    <row r="77" spans="2:15" x14ac:dyDescent="0.25">
      <c r="B77" s="881"/>
      <c r="C77" s="882"/>
      <c r="D77" s="882"/>
      <c r="E77" s="882"/>
      <c r="F77" s="882"/>
      <c r="G77" s="883"/>
      <c r="H77" s="881"/>
      <c r="I77" s="882"/>
      <c r="J77" s="882"/>
      <c r="K77" s="882"/>
      <c r="L77" s="883"/>
    </row>
    <row r="78" spans="2:15" x14ac:dyDescent="0.25">
      <c r="B78" s="881"/>
      <c r="C78" s="882"/>
      <c r="D78" s="882"/>
      <c r="E78" s="882"/>
      <c r="F78" s="882"/>
      <c r="G78" s="883"/>
      <c r="H78" s="881"/>
      <c r="I78" s="882"/>
      <c r="J78" s="882"/>
      <c r="K78" s="882"/>
      <c r="L78" s="883"/>
    </row>
    <row r="79" spans="2:15" x14ac:dyDescent="0.25">
      <c r="B79" s="881"/>
      <c r="C79" s="882"/>
      <c r="D79" s="882"/>
      <c r="E79" s="882"/>
      <c r="F79" s="882"/>
      <c r="G79" s="883"/>
      <c r="H79" s="881"/>
      <c r="I79" s="882"/>
      <c r="J79" s="882"/>
      <c r="K79" s="882"/>
      <c r="L79" s="883"/>
    </row>
    <row r="80" spans="2:15" x14ac:dyDescent="0.25">
      <c r="B80" s="881"/>
      <c r="C80" s="882"/>
      <c r="D80" s="882"/>
      <c r="E80" s="882"/>
      <c r="F80" s="882"/>
      <c r="G80" s="883"/>
      <c r="H80" s="881"/>
      <c r="I80" s="882"/>
      <c r="J80" s="882"/>
      <c r="K80" s="882"/>
      <c r="L80" s="883"/>
    </row>
    <row r="81" spans="2:12" x14ac:dyDescent="0.25">
      <c r="B81" s="881"/>
      <c r="C81" s="882"/>
      <c r="D81" s="882"/>
      <c r="E81" s="882"/>
      <c r="F81" s="882"/>
      <c r="G81" s="883"/>
      <c r="H81" s="881"/>
      <c r="I81" s="882"/>
      <c r="J81" s="882"/>
      <c r="K81" s="882"/>
      <c r="L81" s="883"/>
    </row>
    <row r="82" spans="2:12" x14ac:dyDescent="0.25">
      <c r="B82" s="881"/>
      <c r="C82" s="882"/>
      <c r="D82" s="882"/>
      <c r="E82" s="882"/>
      <c r="F82" s="882"/>
      <c r="G82" s="883"/>
      <c r="H82" s="881"/>
      <c r="I82" s="882"/>
      <c r="J82" s="882"/>
      <c r="K82" s="882"/>
      <c r="L82" s="883"/>
    </row>
    <row r="83" spans="2:12" x14ac:dyDescent="0.25">
      <c r="B83" s="881"/>
      <c r="C83" s="882"/>
      <c r="D83" s="882"/>
      <c r="E83" s="882"/>
      <c r="F83" s="882"/>
      <c r="G83" s="883"/>
      <c r="H83" s="881"/>
      <c r="I83" s="882"/>
      <c r="J83" s="882"/>
      <c r="K83" s="882"/>
      <c r="L83" s="883"/>
    </row>
    <row r="84" spans="2:12" x14ac:dyDescent="0.25">
      <c r="B84" s="881"/>
      <c r="C84" s="882"/>
      <c r="D84" s="882"/>
      <c r="E84" s="882"/>
      <c r="F84" s="882"/>
      <c r="G84" s="883"/>
      <c r="H84" s="881"/>
      <c r="I84" s="882"/>
      <c r="J84" s="882"/>
      <c r="K84" s="882"/>
      <c r="L84" s="883"/>
    </row>
    <row r="85" spans="2:12" x14ac:dyDescent="0.25">
      <c r="B85" s="881"/>
      <c r="C85" s="882"/>
      <c r="D85" s="882"/>
      <c r="E85" s="882"/>
      <c r="F85" s="882"/>
      <c r="G85" s="883"/>
      <c r="H85" s="881"/>
      <c r="I85" s="882"/>
      <c r="J85" s="882"/>
      <c r="K85" s="882"/>
      <c r="L85" s="883"/>
    </row>
    <row r="86" spans="2:12" ht="15.75" thickBot="1" x14ac:dyDescent="0.3">
      <c r="B86" s="881"/>
      <c r="C86" s="882"/>
      <c r="D86" s="882"/>
      <c r="E86" s="882"/>
      <c r="F86" s="882"/>
      <c r="G86" s="883"/>
      <c r="H86" s="881"/>
      <c r="I86" s="882"/>
      <c r="J86" s="882"/>
      <c r="K86" s="882"/>
      <c r="L86" s="883"/>
    </row>
    <row r="87" spans="2:12" ht="24.75" customHeight="1" x14ac:dyDescent="0.25">
      <c r="B87" s="975" t="s">
        <v>1209</v>
      </c>
      <c r="C87" s="976"/>
      <c r="D87" s="976"/>
      <c r="E87" s="976"/>
      <c r="F87" s="976"/>
      <c r="G87" s="979"/>
      <c r="H87" s="975" t="s">
        <v>1210</v>
      </c>
      <c r="I87" s="976"/>
      <c r="J87" s="976"/>
      <c r="K87" s="976"/>
      <c r="L87" s="976"/>
    </row>
    <row r="88" spans="2:12" ht="21" customHeight="1" thickBot="1" x14ac:dyDescent="0.3">
      <c r="B88" s="977"/>
      <c r="C88" s="978"/>
      <c r="D88" s="978"/>
      <c r="E88" s="978"/>
      <c r="F88" s="978"/>
      <c r="G88" s="980"/>
      <c r="H88" s="977"/>
      <c r="I88" s="978"/>
      <c r="J88" s="978"/>
      <c r="K88" s="978"/>
      <c r="L88" s="978"/>
    </row>
    <row r="89" spans="2:12" x14ac:dyDescent="0.25">
      <c r="B89" s="896"/>
      <c r="C89" s="897"/>
      <c r="D89" s="897"/>
      <c r="E89" s="897"/>
      <c r="F89" s="897"/>
      <c r="G89" s="898"/>
      <c r="H89" s="896"/>
      <c r="I89" s="897"/>
      <c r="J89" s="897"/>
      <c r="K89" s="897"/>
      <c r="L89" s="898"/>
    </row>
    <row r="90" spans="2:12" x14ac:dyDescent="0.25">
      <c r="B90" s="881"/>
      <c r="C90" s="882"/>
      <c r="D90" s="882"/>
      <c r="E90" s="882"/>
      <c r="F90" s="882"/>
      <c r="G90" s="883"/>
      <c r="H90" s="881"/>
      <c r="I90" s="882"/>
      <c r="J90" s="882"/>
      <c r="K90" s="882"/>
      <c r="L90" s="883"/>
    </row>
    <row r="91" spans="2:12" x14ac:dyDescent="0.25">
      <c r="B91" s="881"/>
      <c r="C91" s="882"/>
      <c r="D91" s="882"/>
      <c r="E91" s="882"/>
      <c r="F91" s="882"/>
      <c r="G91" s="883"/>
      <c r="H91" s="881"/>
      <c r="I91" s="882"/>
      <c r="J91" s="882"/>
      <c r="K91" s="882"/>
      <c r="L91" s="883"/>
    </row>
    <row r="92" spans="2:12" x14ac:dyDescent="0.25">
      <c r="B92" s="881"/>
      <c r="C92" s="882"/>
      <c r="D92" s="882"/>
      <c r="E92" s="882"/>
      <c r="F92" s="882"/>
      <c r="G92" s="883"/>
      <c r="H92" s="881"/>
      <c r="I92" s="882"/>
      <c r="J92" s="882"/>
      <c r="K92" s="882"/>
      <c r="L92" s="883"/>
    </row>
    <row r="93" spans="2:12" x14ac:dyDescent="0.25">
      <c r="B93" s="881"/>
      <c r="C93" s="882"/>
      <c r="D93" s="882"/>
      <c r="E93" s="882"/>
      <c r="F93" s="882"/>
      <c r="G93" s="883"/>
      <c r="H93" s="881"/>
      <c r="I93" s="882"/>
      <c r="J93" s="882"/>
      <c r="K93" s="882"/>
      <c r="L93" s="883"/>
    </row>
    <row r="94" spans="2:12" x14ac:dyDescent="0.25">
      <c r="B94" s="881"/>
      <c r="C94" s="882"/>
      <c r="D94" s="882"/>
      <c r="E94" s="882"/>
      <c r="F94" s="882"/>
      <c r="G94" s="883"/>
      <c r="H94" s="881"/>
      <c r="I94" s="882"/>
      <c r="J94" s="882"/>
      <c r="K94" s="882"/>
      <c r="L94" s="883"/>
    </row>
    <row r="95" spans="2:12" x14ac:dyDescent="0.25">
      <c r="B95" s="881"/>
      <c r="C95" s="882"/>
      <c r="D95" s="882"/>
      <c r="E95" s="882"/>
      <c r="F95" s="882"/>
      <c r="G95" s="883"/>
      <c r="H95" s="881"/>
      <c r="I95" s="882"/>
      <c r="J95" s="882"/>
      <c r="K95" s="882"/>
      <c r="L95" s="883"/>
    </row>
    <row r="96" spans="2:12" x14ac:dyDescent="0.25">
      <c r="B96" s="881"/>
      <c r="C96" s="882"/>
      <c r="D96" s="882"/>
      <c r="E96" s="882"/>
      <c r="F96" s="882"/>
      <c r="G96" s="883"/>
      <c r="H96" s="881"/>
      <c r="I96" s="882"/>
      <c r="J96" s="882"/>
      <c r="K96" s="882"/>
      <c r="L96" s="883"/>
    </row>
    <row r="97" spans="2:14" x14ac:dyDescent="0.25">
      <c r="B97" s="881"/>
      <c r="C97" s="882"/>
      <c r="D97" s="882"/>
      <c r="E97" s="882"/>
      <c r="F97" s="882"/>
      <c r="G97" s="883"/>
      <c r="H97" s="881"/>
      <c r="I97" s="882"/>
      <c r="J97" s="882"/>
      <c r="K97" s="882"/>
      <c r="L97" s="883"/>
    </row>
    <row r="98" spans="2:14" x14ac:dyDescent="0.25">
      <c r="B98" s="881"/>
      <c r="C98" s="882"/>
      <c r="D98" s="882"/>
      <c r="E98" s="882"/>
      <c r="F98" s="882"/>
      <c r="G98" s="883"/>
      <c r="H98" s="881"/>
      <c r="I98" s="882"/>
      <c r="J98" s="882"/>
      <c r="K98" s="882"/>
      <c r="L98" s="883"/>
    </row>
    <row r="99" spans="2:14" x14ac:dyDescent="0.25">
      <c r="B99" s="881"/>
      <c r="C99" s="882"/>
      <c r="D99" s="882"/>
      <c r="E99" s="882"/>
      <c r="F99" s="882"/>
      <c r="G99" s="883"/>
      <c r="H99" s="881"/>
      <c r="I99" s="882"/>
      <c r="J99" s="882"/>
      <c r="K99" s="882"/>
      <c r="L99" s="883"/>
    </row>
    <row r="100" spans="2:14" x14ac:dyDescent="0.25">
      <c r="B100" s="881"/>
      <c r="C100" s="882"/>
      <c r="D100" s="882"/>
      <c r="E100" s="882"/>
      <c r="F100" s="882"/>
      <c r="G100" s="883"/>
      <c r="H100" s="881"/>
      <c r="I100" s="882"/>
      <c r="J100" s="882"/>
      <c r="K100" s="882"/>
      <c r="L100" s="883"/>
    </row>
    <row r="101" spans="2:14" x14ac:dyDescent="0.25">
      <c r="B101" s="881"/>
      <c r="C101" s="882"/>
      <c r="D101" s="882"/>
      <c r="E101" s="882"/>
      <c r="F101" s="882"/>
      <c r="G101" s="883"/>
      <c r="H101" s="881"/>
      <c r="I101" s="882"/>
      <c r="J101" s="882"/>
      <c r="K101" s="882"/>
      <c r="L101" s="883"/>
    </row>
    <row r="102" spans="2:14" ht="15.75" thickBot="1" x14ac:dyDescent="0.3">
      <c r="B102" s="881"/>
      <c r="C102" s="882"/>
      <c r="D102" s="882"/>
      <c r="E102" s="882"/>
      <c r="F102" s="882"/>
      <c r="G102" s="883"/>
      <c r="H102" s="881"/>
      <c r="I102" s="882"/>
      <c r="J102" s="882"/>
      <c r="K102" s="882"/>
      <c r="L102" s="883"/>
    </row>
    <row r="103" spans="2:14" ht="15.75" customHeight="1" x14ac:dyDescent="0.25">
      <c r="B103" s="969" t="s">
        <v>1211</v>
      </c>
      <c r="C103" s="970"/>
      <c r="D103" s="970"/>
      <c r="E103" s="970"/>
      <c r="F103" s="970"/>
      <c r="G103" s="973"/>
      <c r="H103" s="975" t="s">
        <v>1212</v>
      </c>
      <c r="I103" s="976"/>
      <c r="J103" s="976"/>
      <c r="K103" s="976"/>
      <c r="L103" s="976"/>
    </row>
    <row r="104" spans="2:14" ht="31.5" customHeight="1" thickBot="1" x14ac:dyDescent="0.3">
      <c r="B104" s="971"/>
      <c r="C104" s="972"/>
      <c r="D104" s="972"/>
      <c r="E104" s="972"/>
      <c r="F104" s="972"/>
      <c r="G104" s="974"/>
      <c r="H104" s="977"/>
      <c r="I104" s="978"/>
      <c r="J104" s="978"/>
      <c r="K104" s="978"/>
      <c r="L104" s="978"/>
      <c r="N104" s="134"/>
    </row>
  </sheetData>
  <mergeCells count="38">
    <mergeCell ref="B103:G104"/>
    <mergeCell ref="H103:L104"/>
    <mergeCell ref="B73:G86"/>
    <mergeCell ref="H73:L86"/>
    <mergeCell ref="B87:G88"/>
    <mergeCell ref="H87:L88"/>
    <mergeCell ref="B89:G102"/>
    <mergeCell ref="H89:L102"/>
    <mergeCell ref="B72:L72"/>
    <mergeCell ref="B56:G69"/>
    <mergeCell ref="H56:L69"/>
    <mergeCell ref="B54:G55"/>
    <mergeCell ref="H54:L55"/>
    <mergeCell ref="B40:G53"/>
    <mergeCell ref="H40:L53"/>
    <mergeCell ref="M54:M55"/>
    <mergeCell ref="B70:G71"/>
    <mergeCell ref="H70:L71"/>
    <mergeCell ref="M70:M71"/>
    <mergeCell ref="M37:M38"/>
    <mergeCell ref="B39:L39"/>
    <mergeCell ref="B6:L6"/>
    <mergeCell ref="B7:G20"/>
    <mergeCell ref="H7:L20"/>
    <mergeCell ref="B21:G22"/>
    <mergeCell ref="H21:L22"/>
    <mergeCell ref="M21:M22"/>
    <mergeCell ref="B23:G36"/>
    <mergeCell ref="H23:L36"/>
    <mergeCell ref="B37:G38"/>
    <mergeCell ref="H37:L38"/>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40" orientation="portrait" r:id="rId1"/>
  <headerFooter>
    <oddFooter>Página &amp;P&amp;R&amp;A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O133"/>
  <sheetViews>
    <sheetView view="pageBreakPreview" zoomScaleNormal="100" zoomScaleSheetLayoutView="100" zoomScalePageLayoutView="110" workbookViewId="0">
      <selection activeCell="H6" sqref="H6:L19"/>
    </sheetView>
  </sheetViews>
  <sheetFormatPr baseColWidth="10" defaultColWidth="12" defaultRowHeight="15" x14ac:dyDescent="0.25"/>
  <cols>
    <col min="1" max="1" width="3.85546875" style="130" customWidth="1"/>
    <col min="2" max="2" width="4.85546875" style="130" customWidth="1"/>
    <col min="3" max="3" width="8.7109375" style="130" customWidth="1"/>
    <col min="4" max="4" width="8.42578125" style="130" customWidth="1"/>
    <col min="5" max="5" width="12" style="130"/>
    <col min="6" max="6" width="17.5703125" style="130" customWidth="1"/>
    <col min="7" max="7" width="10" style="130" customWidth="1"/>
    <col min="8" max="8" width="5.7109375" style="130" customWidth="1"/>
    <col min="9" max="9" width="23.5703125" style="130" customWidth="1"/>
    <col min="10" max="10" width="13.7109375" style="130" customWidth="1"/>
    <col min="11" max="11" width="14.140625" style="130" customWidth="1"/>
    <col min="12" max="12" width="3.5703125" style="130" customWidth="1"/>
    <col min="13" max="13" width="12.28515625" style="130" hidden="1" customWidth="1"/>
    <col min="14" max="16384" width="12" style="130"/>
  </cols>
  <sheetData>
    <row r="1" spans="2:12" ht="27.75" customHeight="1" x14ac:dyDescent="0.25">
      <c r="B1" s="939" t="s">
        <v>251</v>
      </c>
      <c r="C1" s="866"/>
      <c r="D1" s="866"/>
      <c r="E1" s="866"/>
      <c r="F1" s="866"/>
      <c r="G1" s="866"/>
      <c r="H1" s="866"/>
      <c r="I1" s="866"/>
      <c r="J1" s="866"/>
      <c r="K1" s="866"/>
      <c r="L1" s="912"/>
    </row>
    <row r="2" spans="2:12" ht="11.25" customHeight="1" x14ac:dyDescent="0.25">
      <c r="B2" s="940"/>
      <c r="C2" s="867"/>
      <c r="D2" s="867"/>
      <c r="E2" s="867"/>
      <c r="F2" s="867"/>
      <c r="G2" s="867"/>
      <c r="H2" s="867"/>
      <c r="I2" s="867"/>
      <c r="J2" s="867"/>
      <c r="K2" s="867"/>
      <c r="L2" s="914"/>
    </row>
    <row r="3" spans="2:12" ht="24.95" customHeight="1" thickBot="1" x14ac:dyDescent="0.3">
      <c r="B3" s="981" t="s">
        <v>289</v>
      </c>
      <c r="C3" s="982"/>
      <c r="D3" s="982"/>
      <c r="E3" s="983"/>
      <c r="F3" s="126">
        <v>44231</v>
      </c>
      <c r="G3" s="981" t="s">
        <v>290</v>
      </c>
      <c r="H3" s="982"/>
      <c r="I3" s="916"/>
      <c r="J3" s="984">
        <v>44237</v>
      </c>
      <c r="K3" s="985"/>
      <c r="L3" s="986"/>
    </row>
    <row r="4" spans="2:12" ht="24.95" customHeight="1" x14ac:dyDescent="0.25">
      <c r="B4" s="987" t="s">
        <v>250</v>
      </c>
      <c r="C4" s="988"/>
      <c r="D4" s="988"/>
      <c r="E4" s="988"/>
      <c r="F4" s="988"/>
      <c r="G4" s="988"/>
      <c r="H4" s="989"/>
      <c r="I4" s="131" t="s">
        <v>489</v>
      </c>
      <c r="J4" s="345" t="s">
        <v>2</v>
      </c>
      <c r="K4" s="879" t="s">
        <v>0</v>
      </c>
      <c r="L4" s="923"/>
    </row>
    <row r="5" spans="2:12" ht="24.95" customHeight="1" thickBot="1" x14ac:dyDescent="0.3">
      <c r="B5" s="990"/>
      <c r="C5" s="991"/>
      <c r="D5" s="991"/>
      <c r="E5" s="991"/>
      <c r="F5" s="991"/>
      <c r="G5" s="991"/>
      <c r="H5" s="992"/>
      <c r="I5" s="132" t="s">
        <v>490</v>
      </c>
      <c r="J5" s="133">
        <v>2</v>
      </c>
      <c r="K5" s="947" t="s">
        <v>291</v>
      </c>
      <c r="L5" s="948"/>
    </row>
    <row r="6" spans="2:12" ht="15.75" customHeight="1" x14ac:dyDescent="0.25">
      <c r="B6" s="881" t="s">
        <v>452</v>
      </c>
      <c r="C6" s="882"/>
      <c r="D6" s="882"/>
      <c r="E6" s="882"/>
      <c r="F6" s="882"/>
      <c r="G6" s="883"/>
      <c r="H6" s="896" t="s">
        <v>453</v>
      </c>
      <c r="I6" s="897"/>
      <c r="J6" s="897"/>
      <c r="K6" s="897"/>
      <c r="L6" s="898"/>
    </row>
    <row r="7" spans="2:12" x14ac:dyDescent="0.25">
      <c r="B7" s="881"/>
      <c r="C7" s="882"/>
      <c r="D7" s="882"/>
      <c r="E7" s="882"/>
      <c r="F7" s="882"/>
      <c r="G7" s="883"/>
      <c r="H7" s="881"/>
      <c r="I7" s="882"/>
      <c r="J7" s="882"/>
      <c r="K7" s="882"/>
      <c r="L7" s="883"/>
    </row>
    <row r="8" spans="2:12" x14ac:dyDescent="0.25">
      <c r="B8" s="881"/>
      <c r="C8" s="882"/>
      <c r="D8" s="882"/>
      <c r="E8" s="882"/>
      <c r="F8" s="882"/>
      <c r="G8" s="883"/>
      <c r="H8" s="881"/>
      <c r="I8" s="882"/>
      <c r="J8" s="882"/>
      <c r="K8" s="882"/>
      <c r="L8" s="883"/>
    </row>
    <row r="9" spans="2:12" x14ac:dyDescent="0.25">
      <c r="B9" s="881"/>
      <c r="C9" s="882"/>
      <c r="D9" s="882"/>
      <c r="E9" s="882"/>
      <c r="F9" s="882"/>
      <c r="G9" s="883"/>
      <c r="H9" s="881"/>
      <c r="I9" s="882"/>
      <c r="J9" s="882"/>
      <c r="K9" s="882"/>
      <c r="L9" s="883"/>
    </row>
    <row r="10" spans="2:12" x14ac:dyDescent="0.25">
      <c r="B10" s="881"/>
      <c r="C10" s="882"/>
      <c r="D10" s="882"/>
      <c r="E10" s="882"/>
      <c r="F10" s="882"/>
      <c r="G10" s="883"/>
      <c r="H10" s="881"/>
      <c r="I10" s="882"/>
      <c r="J10" s="882"/>
      <c r="K10" s="882"/>
      <c r="L10" s="883"/>
    </row>
    <row r="11" spans="2:12" x14ac:dyDescent="0.25">
      <c r="B11" s="881"/>
      <c r="C11" s="882"/>
      <c r="D11" s="882"/>
      <c r="E11" s="882"/>
      <c r="F11" s="882"/>
      <c r="G11" s="883"/>
      <c r="H11" s="881"/>
      <c r="I11" s="882"/>
      <c r="J11" s="882"/>
      <c r="K11" s="882"/>
      <c r="L11" s="883"/>
    </row>
    <row r="12" spans="2:12" x14ac:dyDescent="0.25">
      <c r="B12" s="881"/>
      <c r="C12" s="882"/>
      <c r="D12" s="882"/>
      <c r="E12" s="882"/>
      <c r="F12" s="882"/>
      <c r="G12" s="883"/>
      <c r="H12" s="881"/>
      <c r="I12" s="882"/>
      <c r="J12" s="882"/>
      <c r="K12" s="882"/>
      <c r="L12" s="883"/>
    </row>
    <row r="13" spans="2:12" x14ac:dyDescent="0.25">
      <c r="B13" s="881"/>
      <c r="C13" s="882"/>
      <c r="D13" s="882"/>
      <c r="E13" s="882"/>
      <c r="F13" s="882"/>
      <c r="G13" s="883"/>
      <c r="H13" s="881"/>
      <c r="I13" s="882"/>
      <c r="J13" s="882"/>
      <c r="K13" s="882"/>
      <c r="L13" s="883"/>
    </row>
    <row r="14" spans="2:12" x14ac:dyDescent="0.25">
      <c r="B14" s="881"/>
      <c r="C14" s="882"/>
      <c r="D14" s="882"/>
      <c r="E14" s="882"/>
      <c r="F14" s="882"/>
      <c r="G14" s="883"/>
      <c r="H14" s="881"/>
      <c r="I14" s="882"/>
      <c r="J14" s="882"/>
      <c r="K14" s="882"/>
      <c r="L14" s="883"/>
    </row>
    <row r="15" spans="2:12" x14ac:dyDescent="0.25">
      <c r="B15" s="881"/>
      <c r="C15" s="882"/>
      <c r="D15" s="882"/>
      <c r="E15" s="882"/>
      <c r="F15" s="882"/>
      <c r="G15" s="883"/>
      <c r="H15" s="881"/>
      <c r="I15" s="882"/>
      <c r="J15" s="882"/>
      <c r="K15" s="882"/>
      <c r="L15" s="883"/>
    </row>
    <row r="16" spans="2:12" x14ac:dyDescent="0.25">
      <c r="B16" s="881"/>
      <c r="C16" s="882"/>
      <c r="D16" s="882"/>
      <c r="E16" s="882"/>
      <c r="F16" s="882"/>
      <c r="G16" s="883"/>
      <c r="H16" s="881"/>
      <c r="I16" s="882"/>
      <c r="J16" s="882"/>
      <c r="K16" s="882"/>
      <c r="L16" s="883"/>
    </row>
    <row r="17" spans="2:13" x14ac:dyDescent="0.25">
      <c r="B17" s="881"/>
      <c r="C17" s="882"/>
      <c r="D17" s="882"/>
      <c r="E17" s="882"/>
      <c r="F17" s="882"/>
      <c r="G17" s="883"/>
      <c r="H17" s="881"/>
      <c r="I17" s="882"/>
      <c r="J17" s="882"/>
      <c r="K17" s="882"/>
      <c r="L17" s="883"/>
    </row>
    <row r="18" spans="2:13" x14ac:dyDescent="0.25">
      <c r="B18" s="881"/>
      <c r="C18" s="882"/>
      <c r="D18" s="882"/>
      <c r="E18" s="882"/>
      <c r="F18" s="882"/>
      <c r="G18" s="883"/>
      <c r="H18" s="881"/>
      <c r="I18" s="882"/>
      <c r="J18" s="882"/>
      <c r="K18" s="882"/>
      <c r="L18" s="883"/>
    </row>
    <row r="19" spans="2:13" ht="15.75" thickBot="1" x14ac:dyDescent="0.3">
      <c r="B19" s="933"/>
      <c r="C19" s="934"/>
      <c r="D19" s="934"/>
      <c r="E19" s="934"/>
      <c r="F19" s="934"/>
      <c r="G19" s="935"/>
      <c r="H19" s="933"/>
      <c r="I19" s="934"/>
      <c r="J19" s="934"/>
      <c r="K19" s="934"/>
      <c r="L19" s="935"/>
    </row>
    <row r="20" spans="2:13" ht="25.5" customHeight="1" x14ac:dyDescent="0.25">
      <c r="B20" s="993" t="s">
        <v>1159</v>
      </c>
      <c r="C20" s="994"/>
      <c r="D20" s="994"/>
      <c r="E20" s="994"/>
      <c r="F20" s="994"/>
      <c r="G20" s="995"/>
      <c r="H20" s="999" t="s">
        <v>1296</v>
      </c>
      <c r="I20" s="1000"/>
      <c r="J20" s="1000"/>
      <c r="K20" s="1000"/>
      <c r="L20" s="1000"/>
      <c r="M20" s="1001"/>
    </row>
    <row r="21" spans="2:13" ht="23.25" customHeight="1" thickBot="1" x14ac:dyDescent="0.3">
      <c r="B21" s="996"/>
      <c r="C21" s="997"/>
      <c r="D21" s="997"/>
      <c r="E21" s="997"/>
      <c r="F21" s="997"/>
      <c r="G21" s="998"/>
      <c r="H21" s="999"/>
      <c r="I21" s="1000"/>
      <c r="J21" s="1000"/>
      <c r="K21" s="1000"/>
      <c r="L21" s="1000"/>
      <c r="M21" s="1001"/>
    </row>
    <row r="22" spans="2:13" ht="15.75" customHeight="1" x14ac:dyDescent="0.25">
      <c r="B22" s="881" t="s">
        <v>452</v>
      </c>
      <c r="C22" s="882"/>
      <c r="D22" s="882"/>
      <c r="E22" s="882"/>
      <c r="F22" s="882"/>
      <c r="G22" s="883"/>
      <c r="H22" s="896" t="s">
        <v>453</v>
      </c>
      <c r="I22" s="897"/>
      <c r="J22" s="897"/>
      <c r="K22" s="897"/>
      <c r="L22" s="898"/>
    </row>
    <row r="23" spans="2:13" x14ac:dyDescent="0.25">
      <c r="B23" s="881"/>
      <c r="C23" s="882"/>
      <c r="D23" s="882"/>
      <c r="E23" s="882"/>
      <c r="F23" s="882"/>
      <c r="G23" s="883"/>
      <c r="H23" s="881"/>
      <c r="I23" s="882"/>
      <c r="J23" s="882"/>
      <c r="K23" s="882"/>
      <c r="L23" s="883"/>
    </row>
    <row r="24" spans="2:13" x14ac:dyDescent="0.25">
      <c r="B24" s="881"/>
      <c r="C24" s="882"/>
      <c r="D24" s="882"/>
      <c r="E24" s="882"/>
      <c r="F24" s="882"/>
      <c r="G24" s="883"/>
      <c r="H24" s="881"/>
      <c r="I24" s="882"/>
      <c r="J24" s="882"/>
      <c r="K24" s="882"/>
      <c r="L24" s="883"/>
    </row>
    <row r="25" spans="2:13" x14ac:dyDescent="0.25">
      <c r="B25" s="881"/>
      <c r="C25" s="882"/>
      <c r="D25" s="882"/>
      <c r="E25" s="882"/>
      <c r="F25" s="882"/>
      <c r="G25" s="883"/>
      <c r="H25" s="881"/>
      <c r="I25" s="882"/>
      <c r="J25" s="882"/>
      <c r="K25" s="882"/>
      <c r="L25" s="883"/>
    </row>
    <row r="26" spans="2:13" x14ac:dyDescent="0.25">
      <c r="B26" s="881"/>
      <c r="C26" s="882"/>
      <c r="D26" s="882"/>
      <c r="E26" s="882"/>
      <c r="F26" s="882"/>
      <c r="G26" s="883"/>
      <c r="H26" s="881"/>
      <c r="I26" s="882"/>
      <c r="J26" s="882"/>
      <c r="K26" s="882"/>
      <c r="L26" s="883"/>
    </row>
    <row r="27" spans="2:13" x14ac:dyDescent="0.25">
      <c r="B27" s="881"/>
      <c r="C27" s="882"/>
      <c r="D27" s="882"/>
      <c r="E27" s="882"/>
      <c r="F27" s="882"/>
      <c r="G27" s="883"/>
      <c r="H27" s="881"/>
      <c r="I27" s="882"/>
      <c r="J27" s="882"/>
      <c r="K27" s="882"/>
      <c r="L27" s="883"/>
    </row>
    <row r="28" spans="2:13" x14ac:dyDescent="0.25">
      <c r="B28" s="881"/>
      <c r="C28" s="882"/>
      <c r="D28" s="882"/>
      <c r="E28" s="882"/>
      <c r="F28" s="882"/>
      <c r="G28" s="883"/>
      <c r="H28" s="881"/>
      <c r="I28" s="882"/>
      <c r="J28" s="882"/>
      <c r="K28" s="882"/>
      <c r="L28" s="883"/>
    </row>
    <row r="29" spans="2:13" x14ac:dyDescent="0.25">
      <c r="B29" s="881"/>
      <c r="C29" s="882"/>
      <c r="D29" s="882"/>
      <c r="E29" s="882"/>
      <c r="F29" s="882"/>
      <c r="G29" s="883"/>
      <c r="H29" s="881"/>
      <c r="I29" s="882"/>
      <c r="J29" s="882"/>
      <c r="K29" s="882"/>
      <c r="L29" s="883"/>
    </row>
    <row r="30" spans="2:13" x14ac:dyDescent="0.25">
      <c r="B30" s="881"/>
      <c r="C30" s="882"/>
      <c r="D30" s="882"/>
      <c r="E30" s="882"/>
      <c r="F30" s="882"/>
      <c r="G30" s="883"/>
      <c r="H30" s="881"/>
      <c r="I30" s="882"/>
      <c r="J30" s="882"/>
      <c r="K30" s="882"/>
      <c r="L30" s="883"/>
    </row>
    <row r="31" spans="2:13" x14ac:dyDescent="0.25">
      <c r="B31" s="881"/>
      <c r="C31" s="882"/>
      <c r="D31" s="882"/>
      <c r="E31" s="882"/>
      <c r="F31" s="882"/>
      <c r="G31" s="883"/>
      <c r="H31" s="881"/>
      <c r="I31" s="882"/>
      <c r="J31" s="882"/>
      <c r="K31" s="882"/>
      <c r="L31" s="883"/>
    </row>
    <row r="32" spans="2:13" x14ac:dyDescent="0.25">
      <c r="B32" s="881"/>
      <c r="C32" s="882"/>
      <c r="D32" s="882"/>
      <c r="E32" s="882"/>
      <c r="F32" s="882"/>
      <c r="G32" s="883"/>
      <c r="H32" s="881"/>
      <c r="I32" s="882"/>
      <c r="J32" s="882"/>
      <c r="K32" s="882"/>
      <c r="L32" s="883"/>
    </row>
    <row r="33" spans="2:15" x14ac:dyDescent="0.25">
      <c r="B33" s="881"/>
      <c r="C33" s="882"/>
      <c r="D33" s="882"/>
      <c r="E33" s="882"/>
      <c r="F33" s="882"/>
      <c r="G33" s="883"/>
      <c r="H33" s="881"/>
      <c r="I33" s="882"/>
      <c r="J33" s="882"/>
      <c r="K33" s="882"/>
      <c r="L33" s="883"/>
    </row>
    <row r="34" spans="2:15" x14ac:dyDescent="0.25">
      <c r="B34" s="881"/>
      <c r="C34" s="882"/>
      <c r="D34" s="882"/>
      <c r="E34" s="882"/>
      <c r="F34" s="882"/>
      <c r="G34" s="883"/>
      <c r="H34" s="881"/>
      <c r="I34" s="882"/>
      <c r="J34" s="882"/>
      <c r="K34" s="882"/>
      <c r="L34" s="883"/>
      <c r="O34" s="134"/>
    </row>
    <row r="35" spans="2:15" ht="15.75" thickBot="1" x14ac:dyDescent="0.3">
      <c r="B35" s="933"/>
      <c r="C35" s="934"/>
      <c r="D35" s="934"/>
      <c r="E35" s="934"/>
      <c r="F35" s="934"/>
      <c r="G35" s="935"/>
      <c r="H35" s="933"/>
      <c r="I35" s="934"/>
      <c r="J35" s="934"/>
      <c r="K35" s="934"/>
      <c r="L35" s="935"/>
    </row>
    <row r="36" spans="2:15" ht="25.5" customHeight="1" x14ac:dyDescent="0.25">
      <c r="B36" s="993" t="s">
        <v>1297</v>
      </c>
      <c r="C36" s="994"/>
      <c r="D36" s="994"/>
      <c r="E36" s="994"/>
      <c r="F36" s="994"/>
      <c r="G36" s="995"/>
      <c r="H36" s="1002" t="s">
        <v>1298</v>
      </c>
      <c r="I36" s="1003"/>
      <c r="J36" s="1003"/>
      <c r="K36" s="1003"/>
      <c r="L36" s="1003"/>
      <c r="M36" s="1004"/>
    </row>
    <row r="37" spans="2:15" ht="23.25" customHeight="1" thickBot="1" x14ac:dyDescent="0.3">
      <c r="B37" s="996"/>
      <c r="C37" s="997"/>
      <c r="D37" s="997"/>
      <c r="E37" s="997"/>
      <c r="F37" s="997"/>
      <c r="G37" s="998"/>
      <c r="H37" s="1005"/>
      <c r="I37" s="1004"/>
      <c r="J37" s="1004"/>
      <c r="K37" s="1004"/>
      <c r="L37" s="1004"/>
      <c r="M37" s="1004"/>
    </row>
    <row r="38" spans="2:15" ht="15.75" customHeight="1" x14ac:dyDescent="0.25">
      <c r="B38" s="881" t="s">
        <v>452</v>
      </c>
      <c r="C38" s="882"/>
      <c r="D38" s="882"/>
      <c r="E38" s="882"/>
      <c r="F38" s="882"/>
      <c r="G38" s="883"/>
      <c r="H38" s="896" t="s">
        <v>453</v>
      </c>
      <c r="I38" s="897"/>
      <c r="J38" s="897"/>
      <c r="K38" s="897"/>
      <c r="L38" s="898"/>
    </row>
    <row r="39" spans="2:15" x14ac:dyDescent="0.25">
      <c r="B39" s="881"/>
      <c r="C39" s="882"/>
      <c r="D39" s="882"/>
      <c r="E39" s="882"/>
      <c r="F39" s="882"/>
      <c r="G39" s="883"/>
      <c r="H39" s="881"/>
      <c r="I39" s="882"/>
      <c r="J39" s="882"/>
      <c r="K39" s="882"/>
      <c r="L39" s="883"/>
    </row>
    <row r="40" spans="2:15" x14ac:dyDescent="0.25">
      <c r="B40" s="881"/>
      <c r="C40" s="882"/>
      <c r="D40" s="882"/>
      <c r="E40" s="882"/>
      <c r="F40" s="882"/>
      <c r="G40" s="883"/>
      <c r="H40" s="881"/>
      <c r="I40" s="882"/>
      <c r="J40" s="882"/>
      <c r="K40" s="882"/>
      <c r="L40" s="883"/>
    </row>
    <row r="41" spans="2:15" x14ac:dyDescent="0.25">
      <c r="B41" s="881"/>
      <c r="C41" s="882"/>
      <c r="D41" s="882"/>
      <c r="E41" s="882"/>
      <c r="F41" s="882"/>
      <c r="G41" s="883"/>
      <c r="H41" s="881"/>
      <c r="I41" s="882"/>
      <c r="J41" s="882"/>
      <c r="K41" s="882"/>
      <c r="L41" s="883"/>
    </row>
    <row r="42" spans="2:15" x14ac:dyDescent="0.25">
      <c r="B42" s="881"/>
      <c r="C42" s="882"/>
      <c r="D42" s="882"/>
      <c r="E42" s="882"/>
      <c r="F42" s="882"/>
      <c r="G42" s="883"/>
      <c r="H42" s="881"/>
      <c r="I42" s="882"/>
      <c r="J42" s="882"/>
      <c r="K42" s="882"/>
      <c r="L42" s="883"/>
    </row>
    <row r="43" spans="2:15" x14ac:dyDescent="0.25">
      <c r="B43" s="881"/>
      <c r="C43" s="882"/>
      <c r="D43" s="882"/>
      <c r="E43" s="882"/>
      <c r="F43" s="882"/>
      <c r="G43" s="883"/>
      <c r="H43" s="881"/>
      <c r="I43" s="882"/>
      <c r="J43" s="882"/>
      <c r="K43" s="882"/>
      <c r="L43" s="883"/>
    </row>
    <row r="44" spans="2:15" x14ac:dyDescent="0.25">
      <c r="B44" s="881"/>
      <c r="C44" s="882"/>
      <c r="D44" s="882"/>
      <c r="E44" s="882"/>
      <c r="F44" s="882"/>
      <c r="G44" s="883"/>
      <c r="H44" s="881"/>
      <c r="I44" s="882"/>
      <c r="J44" s="882"/>
      <c r="K44" s="882"/>
      <c r="L44" s="883"/>
    </row>
    <row r="45" spans="2:15" x14ac:dyDescent="0.25">
      <c r="B45" s="881"/>
      <c r="C45" s="882"/>
      <c r="D45" s="882"/>
      <c r="E45" s="882"/>
      <c r="F45" s="882"/>
      <c r="G45" s="883"/>
      <c r="H45" s="881"/>
      <c r="I45" s="882"/>
      <c r="J45" s="882"/>
      <c r="K45" s="882"/>
      <c r="L45" s="883"/>
    </row>
    <row r="46" spans="2:15" x14ac:dyDescent="0.25">
      <c r="B46" s="881"/>
      <c r="C46" s="882"/>
      <c r="D46" s="882"/>
      <c r="E46" s="882"/>
      <c r="F46" s="882"/>
      <c r="G46" s="883"/>
      <c r="H46" s="881"/>
      <c r="I46" s="882"/>
      <c r="J46" s="882"/>
      <c r="K46" s="882"/>
      <c r="L46" s="883"/>
    </row>
    <row r="47" spans="2:15" x14ac:dyDescent="0.25">
      <c r="B47" s="881"/>
      <c r="C47" s="882"/>
      <c r="D47" s="882"/>
      <c r="E47" s="882"/>
      <c r="F47" s="882"/>
      <c r="G47" s="883"/>
      <c r="H47" s="881"/>
      <c r="I47" s="882"/>
      <c r="J47" s="882"/>
      <c r="K47" s="882"/>
      <c r="L47" s="883"/>
    </row>
    <row r="48" spans="2:15" x14ac:dyDescent="0.25">
      <c r="B48" s="881"/>
      <c r="C48" s="882"/>
      <c r="D48" s="882"/>
      <c r="E48" s="882"/>
      <c r="F48" s="882"/>
      <c r="G48" s="883"/>
      <c r="H48" s="881"/>
      <c r="I48" s="882"/>
      <c r="J48" s="882"/>
      <c r="K48" s="882"/>
      <c r="L48" s="883"/>
    </row>
    <row r="49" spans="2:15" x14ac:dyDescent="0.25">
      <c r="B49" s="881"/>
      <c r="C49" s="882"/>
      <c r="D49" s="882"/>
      <c r="E49" s="882"/>
      <c r="F49" s="882"/>
      <c r="G49" s="883"/>
      <c r="H49" s="881"/>
      <c r="I49" s="882"/>
      <c r="J49" s="882"/>
      <c r="K49" s="882"/>
      <c r="L49" s="883"/>
    </row>
    <row r="50" spans="2:15" x14ac:dyDescent="0.25">
      <c r="B50" s="881"/>
      <c r="C50" s="882"/>
      <c r="D50" s="882"/>
      <c r="E50" s="882"/>
      <c r="F50" s="882"/>
      <c r="G50" s="883"/>
      <c r="H50" s="881"/>
      <c r="I50" s="882"/>
      <c r="J50" s="882"/>
      <c r="K50" s="882"/>
      <c r="L50" s="883"/>
      <c r="O50" s="134"/>
    </row>
    <row r="51" spans="2:15" ht="15.75" thickBot="1" x14ac:dyDescent="0.3">
      <c r="B51" s="933"/>
      <c r="C51" s="934"/>
      <c r="D51" s="934"/>
      <c r="E51" s="934"/>
      <c r="F51" s="934"/>
      <c r="G51" s="935"/>
      <c r="H51" s="933"/>
      <c r="I51" s="934"/>
      <c r="J51" s="934"/>
      <c r="K51" s="934"/>
      <c r="L51" s="935"/>
    </row>
    <row r="52" spans="2:15" ht="25.5" customHeight="1" x14ac:dyDescent="0.25">
      <c r="B52" s="993" t="s">
        <v>1299</v>
      </c>
      <c r="C52" s="994"/>
      <c r="D52" s="994"/>
      <c r="E52" s="994"/>
      <c r="F52" s="994"/>
      <c r="G52" s="995"/>
      <c r="H52" s="1002" t="s">
        <v>1300</v>
      </c>
      <c r="I52" s="1003"/>
      <c r="J52" s="1003"/>
      <c r="K52" s="1003"/>
      <c r="L52" s="1003"/>
      <c r="M52" s="1004"/>
    </row>
    <row r="53" spans="2:15" ht="23.25" customHeight="1" thickBot="1" x14ac:dyDescent="0.3">
      <c r="B53" s="996"/>
      <c r="C53" s="997"/>
      <c r="D53" s="997"/>
      <c r="E53" s="997"/>
      <c r="F53" s="997"/>
      <c r="G53" s="998"/>
      <c r="H53" s="1005"/>
      <c r="I53" s="1004"/>
      <c r="J53" s="1004"/>
      <c r="K53" s="1004"/>
      <c r="L53" s="1004"/>
      <c r="M53" s="1004"/>
    </row>
    <row r="54" spans="2:15" ht="15.75" customHeight="1" x14ac:dyDescent="0.25">
      <c r="B54" s="881" t="s">
        <v>452</v>
      </c>
      <c r="C54" s="882"/>
      <c r="D54" s="882"/>
      <c r="E54" s="882"/>
      <c r="F54" s="882"/>
      <c r="G54" s="883"/>
      <c r="H54" s="896" t="s">
        <v>453</v>
      </c>
      <c r="I54" s="897"/>
      <c r="J54" s="897"/>
      <c r="K54" s="897"/>
      <c r="L54" s="898"/>
    </row>
    <row r="55" spans="2:15" x14ac:dyDescent="0.25">
      <c r="B55" s="881"/>
      <c r="C55" s="882"/>
      <c r="D55" s="882"/>
      <c r="E55" s="882"/>
      <c r="F55" s="882"/>
      <c r="G55" s="883"/>
      <c r="H55" s="881"/>
      <c r="I55" s="882"/>
      <c r="J55" s="882"/>
      <c r="K55" s="882"/>
      <c r="L55" s="883"/>
    </row>
    <row r="56" spans="2:15" x14ac:dyDescent="0.25">
      <c r="B56" s="881"/>
      <c r="C56" s="882"/>
      <c r="D56" s="882"/>
      <c r="E56" s="882"/>
      <c r="F56" s="882"/>
      <c r="G56" s="883"/>
      <c r="H56" s="881"/>
      <c r="I56" s="882"/>
      <c r="J56" s="882"/>
      <c r="K56" s="882"/>
      <c r="L56" s="883"/>
    </row>
    <row r="57" spans="2:15" x14ac:dyDescent="0.25">
      <c r="B57" s="881"/>
      <c r="C57" s="882"/>
      <c r="D57" s="882"/>
      <c r="E57" s="882"/>
      <c r="F57" s="882"/>
      <c r="G57" s="883"/>
      <c r="H57" s="881"/>
      <c r="I57" s="882"/>
      <c r="J57" s="882"/>
      <c r="K57" s="882"/>
      <c r="L57" s="883"/>
    </row>
    <row r="58" spans="2:15" x14ac:dyDescent="0.25">
      <c r="B58" s="881"/>
      <c r="C58" s="882"/>
      <c r="D58" s="882"/>
      <c r="E58" s="882"/>
      <c r="F58" s="882"/>
      <c r="G58" s="883"/>
      <c r="H58" s="881"/>
      <c r="I58" s="882"/>
      <c r="J58" s="882"/>
      <c r="K58" s="882"/>
      <c r="L58" s="883"/>
    </row>
    <row r="59" spans="2:15" x14ac:dyDescent="0.25">
      <c r="B59" s="881"/>
      <c r="C59" s="882"/>
      <c r="D59" s="882"/>
      <c r="E59" s="882"/>
      <c r="F59" s="882"/>
      <c r="G59" s="883"/>
      <c r="H59" s="881"/>
      <c r="I59" s="882"/>
      <c r="J59" s="882"/>
      <c r="K59" s="882"/>
      <c r="L59" s="883"/>
    </row>
    <row r="60" spans="2:15" x14ac:dyDescent="0.25">
      <c r="B60" s="881"/>
      <c r="C60" s="882"/>
      <c r="D60" s="882"/>
      <c r="E60" s="882"/>
      <c r="F60" s="882"/>
      <c r="G60" s="883"/>
      <c r="H60" s="881"/>
      <c r="I60" s="882"/>
      <c r="J60" s="882"/>
      <c r="K60" s="882"/>
      <c r="L60" s="883"/>
    </row>
    <row r="61" spans="2:15" x14ac:dyDescent="0.25">
      <c r="B61" s="881"/>
      <c r="C61" s="882"/>
      <c r="D61" s="882"/>
      <c r="E61" s="882"/>
      <c r="F61" s="882"/>
      <c r="G61" s="883"/>
      <c r="H61" s="881"/>
      <c r="I61" s="882"/>
      <c r="J61" s="882"/>
      <c r="K61" s="882"/>
      <c r="L61" s="883"/>
    </row>
    <row r="62" spans="2:15" x14ac:dyDescent="0.25">
      <c r="B62" s="881"/>
      <c r="C62" s="882"/>
      <c r="D62" s="882"/>
      <c r="E62" s="882"/>
      <c r="F62" s="882"/>
      <c r="G62" s="883"/>
      <c r="H62" s="881"/>
      <c r="I62" s="882"/>
      <c r="J62" s="882"/>
      <c r="K62" s="882"/>
      <c r="L62" s="883"/>
    </row>
    <row r="63" spans="2:15" x14ac:dyDescent="0.25">
      <c r="B63" s="881"/>
      <c r="C63" s="882"/>
      <c r="D63" s="882"/>
      <c r="E63" s="882"/>
      <c r="F63" s="882"/>
      <c r="G63" s="883"/>
      <c r="H63" s="881"/>
      <c r="I63" s="882"/>
      <c r="J63" s="882"/>
      <c r="K63" s="882"/>
      <c r="L63" s="883"/>
    </row>
    <row r="64" spans="2:15" x14ac:dyDescent="0.25">
      <c r="B64" s="881"/>
      <c r="C64" s="882"/>
      <c r="D64" s="882"/>
      <c r="E64" s="882"/>
      <c r="F64" s="882"/>
      <c r="G64" s="883"/>
      <c r="H64" s="881"/>
      <c r="I64" s="882"/>
      <c r="J64" s="882"/>
      <c r="K64" s="882"/>
      <c r="L64" s="883"/>
    </row>
    <row r="65" spans="2:15" x14ac:dyDescent="0.25">
      <c r="B65" s="881"/>
      <c r="C65" s="882"/>
      <c r="D65" s="882"/>
      <c r="E65" s="882"/>
      <c r="F65" s="882"/>
      <c r="G65" s="883"/>
      <c r="H65" s="881"/>
      <c r="I65" s="882"/>
      <c r="J65" s="882"/>
      <c r="K65" s="882"/>
      <c r="L65" s="883"/>
    </row>
    <row r="66" spans="2:15" x14ac:dyDescent="0.25">
      <c r="B66" s="881"/>
      <c r="C66" s="882"/>
      <c r="D66" s="882"/>
      <c r="E66" s="882"/>
      <c r="F66" s="882"/>
      <c r="G66" s="883"/>
      <c r="H66" s="881"/>
      <c r="I66" s="882"/>
      <c r="J66" s="882"/>
      <c r="K66" s="882"/>
      <c r="L66" s="883"/>
      <c r="O66" s="134"/>
    </row>
    <row r="67" spans="2:15" ht="15.75" thickBot="1" x14ac:dyDescent="0.3">
      <c r="B67" s="933"/>
      <c r="C67" s="934"/>
      <c r="D67" s="934"/>
      <c r="E67" s="934"/>
      <c r="F67" s="934"/>
      <c r="G67" s="935"/>
      <c r="H67" s="933"/>
      <c r="I67" s="934"/>
      <c r="J67" s="934"/>
      <c r="K67" s="934"/>
      <c r="L67" s="935"/>
    </row>
    <row r="68" spans="2:15" ht="25.5" customHeight="1" x14ac:dyDescent="0.25">
      <c r="B68" s="993" t="s">
        <v>1301</v>
      </c>
      <c r="C68" s="994"/>
      <c r="D68" s="994"/>
      <c r="E68" s="994"/>
      <c r="F68" s="994"/>
      <c r="G68" s="995"/>
      <c r="H68" s="1002" t="s">
        <v>1302</v>
      </c>
      <c r="I68" s="1003"/>
      <c r="J68" s="1003"/>
      <c r="K68" s="1003"/>
      <c r="L68" s="1003"/>
      <c r="M68" s="1004"/>
    </row>
    <row r="69" spans="2:15" ht="23.25" customHeight="1" thickBot="1" x14ac:dyDescent="0.3">
      <c r="B69" s="996"/>
      <c r="C69" s="997"/>
      <c r="D69" s="997"/>
      <c r="E69" s="997"/>
      <c r="F69" s="997"/>
      <c r="G69" s="998"/>
      <c r="H69" s="1005"/>
      <c r="I69" s="1004"/>
      <c r="J69" s="1004"/>
      <c r="K69" s="1004"/>
      <c r="L69" s="1004"/>
      <c r="M69" s="1004"/>
    </row>
    <row r="70" spans="2:15" ht="15.75" customHeight="1" x14ac:dyDescent="0.25">
      <c r="B70" s="860"/>
      <c r="C70" s="861"/>
      <c r="D70" s="861"/>
      <c r="E70" s="861"/>
      <c r="F70" s="861"/>
      <c r="G70" s="862"/>
      <c r="H70" s="860"/>
      <c r="I70" s="861"/>
      <c r="J70" s="861"/>
      <c r="K70" s="861"/>
      <c r="L70" s="862"/>
    </row>
    <row r="71" spans="2:15" x14ac:dyDescent="0.25">
      <c r="B71" s="863"/>
      <c r="C71" s="864"/>
      <c r="D71" s="864"/>
      <c r="E71" s="864"/>
      <c r="F71" s="864"/>
      <c r="G71" s="865"/>
      <c r="H71" s="863"/>
      <c r="I71" s="864"/>
      <c r="J71" s="864"/>
      <c r="K71" s="864"/>
      <c r="L71" s="865"/>
    </row>
    <row r="72" spans="2:15" x14ac:dyDescent="0.25">
      <c r="B72" s="863"/>
      <c r="C72" s="864"/>
      <c r="D72" s="864"/>
      <c r="E72" s="864"/>
      <c r="F72" s="864"/>
      <c r="G72" s="865"/>
      <c r="H72" s="863"/>
      <c r="I72" s="864"/>
      <c r="J72" s="864"/>
      <c r="K72" s="864"/>
      <c r="L72" s="865"/>
    </row>
    <row r="73" spans="2:15" x14ac:dyDescent="0.25">
      <c r="B73" s="863"/>
      <c r="C73" s="864"/>
      <c r="D73" s="864"/>
      <c r="E73" s="864"/>
      <c r="F73" s="864"/>
      <c r="G73" s="865"/>
      <c r="H73" s="863"/>
      <c r="I73" s="864"/>
      <c r="J73" s="864"/>
      <c r="K73" s="864"/>
      <c r="L73" s="865"/>
    </row>
    <row r="74" spans="2:15" x14ac:dyDescent="0.25">
      <c r="B74" s="863"/>
      <c r="C74" s="864"/>
      <c r="D74" s="864"/>
      <c r="E74" s="864"/>
      <c r="F74" s="864"/>
      <c r="G74" s="865"/>
      <c r="H74" s="863"/>
      <c r="I74" s="864"/>
      <c r="J74" s="864"/>
      <c r="K74" s="864"/>
      <c r="L74" s="865"/>
    </row>
    <row r="75" spans="2:15" x14ac:dyDescent="0.25">
      <c r="B75" s="863"/>
      <c r="C75" s="864"/>
      <c r="D75" s="864"/>
      <c r="E75" s="864"/>
      <c r="F75" s="864"/>
      <c r="G75" s="865"/>
      <c r="H75" s="863"/>
      <c r="I75" s="864"/>
      <c r="J75" s="864"/>
      <c r="K75" s="864"/>
      <c r="L75" s="865"/>
    </row>
    <row r="76" spans="2:15" x14ac:dyDescent="0.25">
      <c r="B76" s="863"/>
      <c r="C76" s="864"/>
      <c r="D76" s="864"/>
      <c r="E76" s="864"/>
      <c r="F76" s="864"/>
      <c r="G76" s="865"/>
      <c r="H76" s="863"/>
      <c r="I76" s="864"/>
      <c r="J76" s="864"/>
      <c r="K76" s="864"/>
      <c r="L76" s="865"/>
    </row>
    <row r="77" spans="2:15" x14ac:dyDescent="0.25">
      <c r="B77" s="863"/>
      <c r="C77" s="864"/>
      <c r="D77" s="864"/>
      <c r="E77" s="864"/>
      <c r="F77" s="864"/>
      <c r="G77" s="865"/>
      <c r="H77" s="863"/>
      <c r="I77" s="864"/>
      <c r="J77" s="864"/>
      <c r="K77" s="864"/>
      <c r="L77" s="865"/>
    </row>
    <row r="78" spans="2:15" x14ac:dyDescent="0.25">
      <c r="B78" s="863"/>
      <c r="C78" s="864"/>
      <c r="D78" s="864"/>
      <c r="E78" s="864"/>
      <c r="F78" s="864"/>
      <c r="G78" s="865"/>
      <c r="H78" s="863"/>
      <c r="I78" s="864"/>
      <c r="J78" s="864"/>
      <c r="K78" s="864"/>
      <c r="L78" s="865"/>
    </row>
    <row r="79" spans="2:15" x14ac:dyDescent="0.25">
      <c r="B79" s="863"/>
      <c r="C79" s="864"/>
      <c r="D79" s="864"/>
      <c r="E79" s="864"/>
      <c r="F79" s="864"/>
      <c r="G79" s="865"/>
      <c r="H79" s="863"/>
      <c r="I79" s="864"/>
      <c r="J79" s="864"/>
      <c r="K79" s="864"/>
      <c r="L79" s="865"/>
    </row>
    <row r="80" spans="2:15" x14ac:dyDescent="0.25">
      <c r="B80" s="863"/>
      <c r="C80" s="864"/>
      <c r="D80" s="864"/>
      <c r="E80" s="864"/>
      <c r="F80" s="864"/>
      <c r="G80" s="865"/>
      <c r="H80" s="863"/>
      <c r="I80" s="864"/>
      <c r="J80" s="864"/>
      <c r="K80" s="864"/>
      <c r="L80" s="865"/>
    </row>
    <row r="81" spans="2:12" x14ac:dyDescent="0.25">
      <c r="B81" s="863"/>
      <c r="C81" s="864"/>
      <c r="D81" s="864"/>
      <c r="E81" s="864"/>
      <c r="F81" s="864"/>
      <c r="G81" s="865"/>
      <c r="H81" s="863"/>
      <c r="I81" s="864"/>
      <c r="J81" s="864"/>
      <c r="K81" s="864"/>
      <c r="L81" s="865"/>
    </row>
    <row r="82" spans="2:12" x14ac:dyDescent="0.25">
      <c r="B82" s="863"/>
      <c r="C82" s="864"/>
      <c r="D82" s="864"/>
      <c r="E82" s="864"/>
      <c r="F82" s="864"/>
      <c r="G82" s="865"/>
      <c r="H82" s="863"/>
      <c r="I82" s="864"/>
      <c r="J82" s="864"/>
      <c r="K82" s="864"/>
      <c r="L82" s="865"/>
    </row>
    <row r="83" spans="2:12" ht="15.75" thickBot="1" x14ac:dyDescent="0.3">
      <c r="B83" s="1006"/>
      <c r="C83" s="1007"/>
      <c r="D83" s="1007"/>
      <c r="E83" s="1007"/>
      <c r="F83" s="1007"/>
      <c r="G83" s="1008"/>
      <c r="H83" s="1006"/>
      <c r="I83" s="1007"/>
      <c r="J83" s="1007"/>
      <c r="K83" s="1007"/>
      <c r="L83" s="1008"/>
    </row>
    <row r="84" spans="2:12" x14ac:dyDescent="0.25">
      <c r="B84" s="1009" t="s">
        <v>1303</v>
      </c>
      <c r="C84" s="1010"/>
      <c r="D84" s="1010"/>
      <c r="E84" s="1010"/>
      <c r="F84" s="1010"/>
      <c r="G84" s="1011"/>
      <c r="H84" s="1005" t="s">
        <v>1304</v>
      </c>
      <c r="I84" s="1004"/>
      <c r="J84" s="1004"/>
      <c r="K84" s="1004"/>
      <c r="L84" s="1004"/>
    </row>
    <row r="85" spans="2:12" ht="30" customHeight="1" thickBot="1" x14ac:dyDescent="0.3">
      <c r="B85" s="1012"/>
      <c r="C85" s="1013"/>
      <c r="D85" s="1013"/>
      <c r="E85" s="1013"/>
      <c r="F85" s="1013"/>
      <c r="G85" s="1014"/>
      <c r="H85" s="1005"/>
      <c r="I85" s="1004"/>
      <c r="J85" s="1004"/>
      <c r="K85" s="1004"/>
      <c r="L85" s="1004"/>
    </row>
    <row r="86" spans="2:12" ht="15.75" customHeight="1" x14ac:dyDescent="0.25">
      <c r="B86" s="860"/>
      <c r="C86" s="861"/>
      <c r="D86" s="861"/>
      <c r="E86" s="861"/>
      <c r="F86" s="861"/>
      <c r="G86" s="862"/>
      <c r="H86" s="860"/>
      <c r="I86" s="861"/>
      <c r="J86" s="861"/>
      <c r="K86" s="861"/>
      <c r="L86" s="862"/>
    </row>
    <row r="87" spans="2:12" x14ac:dyDescent="0.25">
      <c r="B87" s="863"/>
      <c r="C87" s="864"/>
      <c r="D87" s="864"/>
      <c r="E87" s="864"/>
      <c r="F87" s="864"/>
      <c r="G87" s="865"/>
      <c r="H87" s="863"/>
      <c r="I87" s="864"/>
      <c r="J87" s="864"/>
      <c r="K87" s="864"/>
      <c r="L87" s="865"/>
    </row>
    <row r="88" spans="2:12" x14ac:dyDescent="0.25">
      <c r="B88" s="863"/>
      <c r="C88" s="864"/>
      <c r="D88" s="864"/>
      <c r="E88" s="864"/>
      <c r="F88" s="864"/>
      <c r="G88" s="865"/>
      <c r="H88" s="863"/>
      <c r="I88" s="864"/>
      <c r="J88" s="864"/>
      <c r="K88" s="864"/>
      <c r="L88" s="865"/>
    </row>
    <row r="89" spans="2:12" x14ac:dyDescent="0.25">
      <c r="B89" s="863"/>
      <c r="C89" s="864"/>
      <c r="D89" s="864"/>
      <c r="E89" s="864"/>
      <c r="F89" s="864"/>
      <c r="G89" s="865"/>
      <c r="H89" s="863"/>
      <c r="I89" s="864"/>
      <c r="J89" s="864"/>
      <c r="K89" s="864"/>
      <c r="L89" s="865"/>
    </row>
    <row r="90" spans="2:12" x14ac:dyDescent="0.25">
      <c r="B90" s="863"/>
      <c r="C90" s="864"/>
      <c r="D90" s="864"/>
      <c r="E90" s="864"/>
      <c r="F90" s="864"/>
      <c r="G90" s="865"/>
      <c r="H90" s="863"/>
      <c r="I90" s="864"/>
      <c r="J90" s="864"/>
      <c r="K90" s="864"/>
      <c r="L90" s="865"/>
    </row>
    <row r="91" spans="2:12" x14ac:dyDescent="0.25">
      <c r="B91" s="863"/>
      <c r="C91" s="864"/>
      <c r="D91" s="864"/>
      <c r="E91" s="864"/>
      <c r="F91" s="864"/>
      <c r="G91" s="865"/>
      <c r="H91" s="863"/>
      <c r="I91" s="864"/>
      <c r="J91" s="864"/>
      <c r="K91" s="864"/>
      <c r="L91" s="865"/>
    </row>
    <row r="92" spans="2:12" x14ac:dyDescent="0.25">
      <c r="B92" s="863"/>
      <c r="C92" s="864"/>
      <c r="D92" s="864"/>
      <c r="E92" s="864"/>
      <c r="F92" s="864"/>
      <c r="G92" s="865"/>
      <c r="H92" s="863"/>
      <c r="I92" s="864"/>
      <c r="J92" s="864"/>
      <c r="K92" s="864"/>
      <c r="L92" s="865"/>
    </row>
    <row r="93" spans="2:12" x14ac:dyDescent="0.25">
      <c r="B93" s="863"/>
      <c r="C93" s="864"/>
      <c r="D93" s="864"/>
      <c r="E93" s="864"/>
      <c r="F93" s="864"/>
      <c r="G93" s="865"/>
      <c r="H93" s="863"/>
      <c r="I93" s="864"/>
      <c r="J93" s="864"/>
      <c r="K93" s="864"/>
      <c r="L93" s="865"/>
    </row>
    <row r="94" spans="2:12" x14ac:dyDescent="0.25">
      <c r="B94" s="863"/>
      <c r="C94" s="864"/>
      <c r="D94" s="864"/>
      <c r="E94" s="864"/>
      <c r="F94" s="864"/>
      <c r="G94" s="865"/>
      <c r="H94" s="863"/>
      <c r="I94" s="864"/>
      <c r="J94" s="864"/>
      <c r="K94" s="864"/>
      <c r="L94" s="865"/>
    </row>
    <row r="95" spans="2:12" x14ac:dyDescent="0.25">
      <c r="B95" s="863"/>
      <c r="C95" s="864"/>
      <c r="D95" s="864"/>
      <c r="E95" s="864"/>
      <c r="F95" s="864"/>
      <c r="G95" s="865"/>
      <c r="H95" s="863"/>
      <c r="I95" s="864"/>
      <c r="J95" s="864"/>
      <c r="K95" s="864"/>
      <c r="L95" s="865"/>
    </row>
    <row r="96" spans="2:12" x14ac:dyDescent="0.25">
      <c r="B96" s="863"/>
      <c r="C96" s="864"/>
      <c r="D96" s="864"/>
      <c r="E96" s="864"/>
      <c r="F96" s="864"/>
      <c r="G96" s="865"/>
      <c r="H96" s="863"/>
      <c r="I96" s="864"/>
      <c r="J96" s="864"/>
      <c r="K96" s="864"/>
      <c r="L96" s="865"/>
    </row>
    <row r="97" spans="2:12" x14ac:dyDescent="0.25">
      <c r="B97" s="863"/>
      <c r="C97" s="864"/>
      <c r="D97" s="864"/>
      <c r="E97" s="864"/>
      <c r="F97" s="864"/>
      <c r="G97" s="865"/>
      <c r="H97" s="863"/>
      <c r="I97" s="864"/>
      <c r="J97" s="864"/>
      <c r="K97" s="864"/>
      <c r="L97" s="865"/>
    </row>
    <row r="98" spans="2:12" x14ac:dyDescent="0.25">
      <c r="B98" s="863"/>
      <c r="C98" s="864"/>
      <c r="D98" s="864"/>
      <c r="E98" s="864"/>
      <c r="F98" s="864"/>
      <c r="G98" s="865"/>
      <c r="H98" s="863"/>
      <c r="I98" s="864"/>
      <c r="J98" s="864"/>
      <c r="K98" s="864"/>
      <c r="L98" s="865"/>
    </row>
    <row r="99" spans="2:12" ht="15.75" thickBot="1" x14ac:dyDescent="0.3">
      <c r="B99" s="1006"/>
      <c r="C99" s="1007"/>
      <c r="D99" s="1007"/>
      <c r="E99" s="1007"/>
      <c r="F99" s="1007"/>
      <c r="G99" s="1008"/>
      <c r="H99" s="1006"/>
      <c r="I99" s="1007"/>
      <c r="J99" s="1007"/>
      <c r="K99" s="1007"/>
      <c r="L99" s="1008"/>
    </row>
    <row r="100" spans="2:12" x14ac:dyDescent="0.25">
      <c r="B100" s="1009" t="s">
        <v>1305</v>
      </c>
      <c r="C100" s="1010"/>
      <c r="D100" s="1010"/>
      <c r="E100" s="1010"/>
      <c r="F100" s="1010"/>
      <c r="G100" s="1011"/>
      <c r="H100" s="1005" t="s">
        <v>1306</v>
      </c>
      <c r="I100" s="1004"/>
      <c r="J100" s="1004"/>
      <c r="K100" s="1004"/>
      <c r="L100" s="1004"/>
    </row>
    <row r="101" spans="2:12" ht="30" customHeight="1" thickBot="1" x14ac:dyDescent="0.3">
      <c r="B101" s="1012"/>
      <c r="C101" s="1013"/>
      <c r="D101" s="1013"/>
      <c r="E101" s="1013"/>
      <c r="F101" s="1013"/>
      <c r="G101" s="1014"/>
      <c r="H101" s="1005"/>
      <c r="I101" s="1004"/>
      <c r="J101" s="1004"/>
      <c r="K101" s="1004"/>
      <c r="L101" s="1004"/>
    </row>
    <row r="102" spans="2:12" ht="15.75" customHeight="1" x14ac:dyDescent="0.25">
      <c r="B102" s="860"/>
      <c r="C102" s="861"/>
      <c r="D102" s="861"/>
      <c r="E102" s="861"/>
      <c r="F102" s="861"/>
      <c r="G102" s="862"/>
      <c r="H102" s="860"/>
      <c r="I102" s="861"/>
      <c r="J102" s="861"/>
      <c r="K102" s="861"/>
      <c r="L102" s="862"/>
    </row>
    <row r="103" spans="2:12" x14ac:dyDescent="0.25">
      <c r="B103" s="863"/>
      <c r="C103" s="864"/>
      <c r="D103" s="864"/>
      <c r="E103" s="864"/>
      <c r="F103" s="864"/>
      <c r="G103" s="865"/>
      <c r="H103" s="863"/>
      <c r="I103" s="864"/>
      <c r="J103" s="864"/>
      <c r="K103" s="864"/>
      <c r="L103" s="865"/>
    </row>
    <row r="104" spans="2:12" x14ac:dyDescent="0.25">
      <c r="B104" s="863"/>
      <c r="C104" s="864"/>
      <c r="D104" s="864"/>
      <c r="E104" s="864"/>
      <c r="F104" s="864"/>
      <c r="G104" s="865"/>
      <c r="H104" s="863"/>
      <c r="I104" s="864"/>
      <c r="J104" s="864"/>
      <c r="K104" s="864"/>
      <c r="L104" s="865"/>
    </row>
    <row r="105" spans="2:12" x14ac:dyDescent="0.25">
      <c r="B105" s="863"/>
      <c r="C105" s="864"/>
      <c r="D105" s="864"/>
      <c r="E105" s="864"/>
      <c r="F105" s="864"/>
      <c r="G105" s="865"/>
      <c r="H105" s="863"/>
      <c r="I105" s="864"/>
      <c r="J105" s="864"/>
      <c r="K105" s="864"/>
      <c r="L105" s="865"/>
    </row>
    <row r="106" spans="2:12" x14ac:dyDescent="0.25">
      <c r="B106" s="863"/>
      <c r="C106" s="864"/>
      <c r="D106" s="864"/>
      <c r="E106" s="864"/>
      <c r="F106" s="864"/>
      <c r="G106" s="865"/>
      <c r="H106" s="863"/>
      <c r="I106" s="864"/>
      <c r="J106" s="864"/>
      <c r="K106" s="864"/>
      <c r="L106" s="865"/>
    </row>
    <row r="107" spans="2:12" x14ac:dyDescent="0.25">
      <c r="B107" s="863"/>
      <c r="C107" s="864"/>
      <c r="D107" s="864"/>
      <c r="E107" s="864"/>
      <c r="F107" s="864"/>
      <c r="G107" s="865"/>
      <c r="H107" s="863"/>
      <c r="I107" s="864"/>
      <c r="J107" s="864"/>
      <c r="K107" s="864"/>
      <c r="L107" s="865"/>
    </row>
    <row r="108" spans="2:12" x14ac:dyDescent="0.25">
      <c r="B108" s="863"/>
      <c r="C108" s="864"/>
      <c r="D108" s="864"/>
      <c r="E108" s="864"/>
      <c r="F108" s="864"/>
      <c r="G108" s="865"/>
      <c r="H108" s="863"/>
      <c r="I108" s="864"/>
      <c r="J108" s="864"/>
      <c r="K108" s="864"/>
      <c r="L108" s="865"/>
    </row>
    <row r="109" spans="2:12" x14ac:dyDescent="0.25">
      <c r="B109" s="863"/>
      <c r="C109" s="864"/>
      <c r="D109" s="864"/>
      <c r="E109" s="864"/>
      <c r="F109" s="864"/>
      <c r="G109" s="865"/>
      <c r="H109" s="863"/>
      <c r="I109" s="864"/>
      <c r="J109" s="864"/>
      <c r="K109" s="864"/>
      <c r="L109" s="865"/>
    </row>
    <row r="110" spans="2:12" x14ac:dyDescent="0.25">
      <c r="B110" s="863"/>
      <c r="C110" s="864"/>
      <c r="D110" s="864"/>
      <c r="E110" s="864"/>
      <c r="F110" s="864"/>
      <c r="G110" s="865"/>
      <c r="H110" s="863"/>
      <c r="I110" s="864"/>
      <c r="J110" s="864"/>
      <c r="K110" s="864"/>
      <c r="L110" s="865"/>
    </row>
    <row r="111" spans="2:12" x14ac:dyDescent="0.25">
      <c r="B111" s="863"/>
      <c r="C111" s="864"/>
      <c r="D111" s="864"/>
      <c r="E111" s="864"/>
      <c r="F111" s="864"/>
      <c r="G111" s="865"/>
      <c r="H111" s="863"/>
      <c r="I111" s="864"/>
      <c r="J111" s="864"/>
      <c r="K111" s="864"/>
      <c r="L111" s="865"/>
    </row>
    <row r="112" spans="2:12" x14ac:dyDescent="0.25">
      <c r="B112" s="863"/>
      <c r="C112" s="864"/>
      <c r="D112" s="864"/>
      <c r="E112" s="864"/>
      <c r="F112" s="864"/>
      <c r="G112" s="865"/>
      <c r="H112" s="863"/>
      <c r="I112" s="864"/>
      <c r="J112" s="864"/>
      <c r="K112" s="864"/>
      <c r="L112" s="865"/>
    </row>
    <row r="113" spans="2:12" x14ac:dyDescent="0.25">
      <c r="B113" s="863"/>
      <c r="C113" s="864"/>
      <c r="D113" s="864"/>
      <c r="E113" s="864"/>
      <c r="F113" s="864"/>
      <c r="G113" s="865"/>
      <c r="H113" s="863"/>
      <c r="I113" s="864"/>
      <c r="J113" s="864"/>
      <c r="K113" s="864"/>
      <c r="L113" s="865"/>
    </row>
    <row r="114" spans="2:12" x14ac:dyDescent="0.25">
      <c r="B114" s="863"/>
      <c r="C114" s="864"/>
      <c r="D114" s="864"/>
      <c r="E114" s="864"/>
      <c r="F114" s="864"/>
      <c r="G114" s="865"/>
      <c r="H114" s="863"/>
      <c r="I114" s="864"/>
      <c r="J114" s="864"/>
      <c r="K114" s="864"/>
      <c r="L114" s="865"/>
    </row>
    <row r="115" spans="2:12" ht="15.75" thickBot="1" x14ac:dyDescent="0.3">
      <c r="B115" s="1006"/>
      <c r="C115" s="1007"/>
      <c r="D115" s="1007"/>
      <c r="E115" s="1007"/>
      <c r="F115" s="1007"/>
      <c r="G115" s="1008"/>
      <c r="H115" s="1006"/>
      <c r="I115" s="1007"/>
      <c r="J115" s="1007"/>
      <c r="K115" s="1007"/>
      <c r="L115" s="1008"/>
    </row>
    <row r="116" spans="2:12" x14ac:dyDescent="0.25">
      <c r="B116" s="1009" t="s">
        <v>1307</v>
      </c>
      <c r="C116" s="1010"/>
      <c r="D116" s="1010"/>
      <c r="E116" s="1010"/>
      <c r="F116" s="1010"/>
      <c r="G116" s="1011"/>
      <c r="H116" s="1005" t="s">
        <v>1308</v>
      </c>
      <c r="I116" s="1004"/>
      <c r="J116" s="1004"/>
      <c r="K116" s="1004"/>
      <c r="L116" s="1004"/>
    </row>
    <row r="117" spans="2:12" ht="30" customHeight="1" thickBot="1" x14ac:dyDescent="0.3">
      <c r="B117" s="1012"/>
      <c r="C117" s="1013"/>
      <c r="D117" s="1013"/>
      <c r="E117" s="1013"/>
      <c r="F117" s="1013"/>
      <c r="G117" s="1014"/>
      <c r="H117" s="1005"/>
      <c r="I117" s="1004"/>
      <c r="J117" s="1004"/>
      <c r="K117" s="1004"/>
      <c r="L117" s="1004"/>
    </row>
    <row r="118" spans="2:12" ht="15.75" customHeight="1" x14ac:dyDescent="0.25">
      <c r="B118" s="860"/>
      <c r="C118" s="861"/>
      <c r="D118" s="861"/>
      <c r="E118" s="861"/>
      <c r="F118" s="861"/>
      <c r="G118" s="862"/>
      <c r="H118" s="860"/>
      <c r="I118" s="861"/>
      <c r="J118" s="861"/>
      <c r="K118" s="861"/>
      <c r="L118" s="862"/>
    </row>
    <row r="119" spans="2:12" x14ac:dyDescent="0.25">
      <c r="B119" s="863"/>
      <c r="C119" s="864"/>
      <c r="D119" s="864"/>
      <c r="E119" s="864"/>
      <c r="F119" s="864"/>
      <c r="G119" s="865"/>
      <c r="H119" s="863"/>
      <c r="I119" s="864"/>
      <c r="J119" s="864"/>
      <c r="K119" s="864"/>
      <c r="L119" s="865"/>
    </row>
    <row r="120" spans="2:12" x14ac:dyDescent="0.25">
      <c r="B120" s="863"/>
      <c r="C120" s="864"/>
      <c r="D120" s="864"/>
      <c r="E120" s="864"/>
      <c r="F120" s="864"/>
      <c r="G120" s="865"/>
      <c r="H120" s="863"/>
      <c r="I120" s="864"/>
      <c r="J120" s="864"/>
      <c r="K120" s="864"/>
      <c r="L120" s="865"/>
    </row>
    <row r="121" spans="2:12" x14ac:dyDescent="0.25">
      <c r="B121" s="863"/>
      <c r="C121" s="864"/>
      <c r="D121" s="864"/>
      <c r="E121" s="864"/>
      <c r="F121" s="864"/>
      <c r="G121" s="865"/>
      <c r="H121" s="863"/>
      <c r="I121" s="864"/>
      <c r="J121" s="864"/>
      <c r="K121" s="864"/>
      <c r="L121" s="865"/>
    </row>
    <row r="122" spans="2:12" x14ac:dyDescent="0.25">
      <c r="B122" s="863"/>
      <c r="C122" s="864"/>
      <c r="D122" s="864"/>
      <c r="E122" s="864"/>
      <c r="F122" s="864"/>
      <c r="G122" s="865"/>
      <c r="H122" s="863"/>
      <c r="I122" s="864"/>
      <c r="J122" s="864"/>
      <c r="K122" s="864"/>
      <c r="L122" s="865"/>
    </row>
    <row r="123" spans="2:12" x14ac:dyDescent="0.25">
      <c r="B123" s="863"/>
      <c r="C123" s="864"/>
      <c r="D123" s="864"/>
      <c r="E123" s="864"/>
      <c r="F123" s="864"/>
      <c r="G123" s="865"/>
      <c r="H123" s="863"/>
      <c r="I123" s="864"/>
      <c r="J123" s="864"/>
      <c r="K123" s="864"/>
      <c r="L123" s="865"/>
    </row>
    <row r="124" spans="2:12" x14ac:dyDescent="0.25">
      <c r="B124" s="863"/>
      <c r="C124" s="864"/>
      <c r="D124" s="864"/>
      <c r="E124" s="864"/>
      <c r="F124" s="864"/>
      <c r="G124" s="865"/>
      <c r="H124" s="863"/>
      <c r="I124" s="864"/>
      <c r="J124" s="864"/>
      <c r="K124" s="864"/>
      <c r="L124" s="865"/>
    </row>
    <row r="125" spans="2:12" x14ac:dyDescent="0.25">
      <c r="B125" s="863"/>
      <c r="C125" s="864"/>
      <c r="D125" s="864"/>
      <c r="E125" s="864"/>
      <c r="F125" s="864"/>
      <c r="G125" s="865"/>
      <c r="H125" s="863"/>
      <c r="I125" s="864"/>
      <c r="J125" s="864"/>
      <c r="K125" s="864"/>
      <c r="L125" s="865"/>
    </row>
    <row r="126" spans="2:12" x14ac:dyDescent="0.25">
      <c r="B126" s="863"/>
      <c r="C126" s="864"/>
      <c r="D126" s="864"/>
      <c r="E126" s="864"/>
      <c r="F126" s="864"/>
      <c r="G126" s="865"/>
      <c r="H126" s="863"/>
      <c r="I126" s="864"/>
      <c r="J126" s="864"/>
      <c r="K126" s="864"/>
      <c r="L126" s="865"/>
    </row>
    <row r="127" spans="2:12" x14ac:dyDescent="0.25">
      <c r="B127" s="863"/>
      <c r="C127" s="864"/>
      <c r="D127" s="864"/>
      <c r="E127" s="864"/>
      <c r="F127" s="864"/>
      <c r="G127" s="865"/>
      <c r="H127" s="863"/>
      <c r="I127" s="864"/>
      <c r="J127" s="864"/>
      <c r="K127" s="864"/>
      <c r="L127" s="865"/>
    </row>
    <row r="128" spans="2:12" x14ac:dyDescent="0.25">
      <c r="B128" s="863"/>
      <c r="C128" s="864"/>
      <c r="D128" s="864"/>
      <c r="E128" s="864"/>
      <c r="F128" s="864"/>
      <c r="G128" s="865"/>
      <c r="H128" s="863"/>
      <c r="I128" s="864"/>
      <c r="J128" s="864"/>
      <c r="K128" s="864"/>
      <c r="L128" s="865"/>
    </row>
    <row r="129" spans="2:12" x14ac:dyDescent="0.25">
      <c r="B129" s="863"/>
      <c r="C129" s="864"/>
      <c r="D129" s="864"/>
      <c r="E129" s="864"/>
      <c r="F129" s="864"/>
      <c r="G129" s="865"/>
      <c r="H129" s="863"/>
      <c r="I129" s="864"/>
      <c r="J129" s="864"/>
      <c r="K129" s="864"/>
      <c r="L129" s="865"/>
    </row>
    <row r="130" spans="2:12" x14ac:dyDescent="0.25">
      <c r="B130" s="863"/>
      <c r="C130" s="864"/>
      <c r="D130" s="864"/>
      <c r="E130" s="864"/>
      <c r="F130" s="864"/>
      <c r="G130" s="865"/>
      <c r="H130" s="863"/>
      <c r="I130" s="864"/>
      <c r="J130" s="864"/>
      <c r="K130" s="864"/>
      <c r="L130" s="865"/>
    </row>
    <row r="131" spans="2:12" ht="15.75" thickBot="1" x14ac:dyDescent="0.3">
      <c r="B131" s="1006"/>
      <c r="C131" s="1007"/>
      <c r="D131" s="1007"/>
      <c r="E131" s="1007"/>
      <c r="F131" s="1007"/>
      <c r="G131" s="1008"/>
      <c r="H131" s="1006"/>
      <c r="I131" s="1007"/>
      <c r="J131" s="1007"/>
      <c r="K131" s="1007"/>
      <c r="L131" s="1008"/>
    </row>
    <row r="132" spans="2:12" x14ac:dyDescent="0.25">
      <c r="B132" s="1009" t="s">
        <v>1309</v>
      </c>
      <c r="C132" s="1010"/>
      <c r="D132" s="1010"/>
      <c r="E132" s="1010"/>
      <c r="F132" s="1010"/>
      <c r="G132" s="1011"/>
      <c r="H132" s="1005" t="s">
        <v>1309</v>
      </c>
      <c r="I132" s="1004"/>
      <c r="J132" s="1004"/>
      <c r="K132" s="1004"/>
      <c r="L132" s="1004"/>
    </row>
    <row r="133" spans="2:12" ht="30" customHeight="1" thickBot="1" x14ac:dyDescent="0.3">
      <c r="B133" s="1012"/>
      <c r="C133" s="1013"/>
      <c r="D133" s="1013"/>
      <c r="E133" s="1013"/>
      <c r="F133" s="1013"/>
      <c r="G133" s="1014"/>
      <c r="H133" s="1005"/>
      <c r="I133" s="1004"/>
      <c r="J133" s="1004"/>
      <c r="K133" s="1004"/>
      <c r="L133" s="1004"/>
    </row>
  </sheetData>
  <mergeCells count="39">
    <mergeCell ref="B132:G133"/>
    <mergeCell ref="H132:L133"/>
    <mergeCell ref="B102:G115"/>
    <mergeCell ref="H102:L115"/>
    <mergeCell ref="B116:G117"/>
    <mergeCell ref="H116:L117"/>
    <mergeCell ref="B118:G131"/>
    <mergeCell ref="H118:L131"/>
    <mergeCell ref="B84:G85"/>
    <mergeCell ref="H84:L85"/>
    <mergeCell ref="B86:G99"/>
    <mergeCell ref="H86:L99"/>
    <mergeCell ref="B100:G101"/>
    <mergeCell ref="H100:L101"/>
    <mergeCell ref="B54:G67"/>
    <mergeCell ref="H54:L67"/>
    <mergeCell ref="B68:G69"/>
    <mergeCell ref="H68:M69"/>
    <mergeCell ref="B70:G83"/>
    <mergeCell ref="H70:L83"/>
    <mergeCell ref="B36:G37"/>
    <mergeCell ref="H36:M37"/>
    <mergeCell ref="B38:G51"/>
    <mergeCell ref="H38:L51"/>
    <mergeCell ref="B52:G53"/>
    <mergeCell ref="H52:M53"/>
    <mergeCell ref="B6:G19"/>
    <mergeCell ref="H6:L19"/>
    <mergeCell ref="B20:G21"/>
    <mergeCell ref="H20:M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46" orientation="portrait" r:id="rId1"/>
  <headerFooter>
    <oddFooter>Página &amp;P&amp;R&amp;A</oddFooter>
  </headerFooter>
  <colBreaks count="1" manualBreakCount="1">
    <brk id="7" max="18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604"/>
  <sheetViews>
    <sheetView topLeftCell="A370" zoomScaleNormal="100" workbookViewId="0">
      <selection activeCell="L390" sqref="L390"/>
    </sheetView>
  </sheetViews>
  <sheetFormatPr baseColWidth="10" defaultColWidth="11.5703125" defaultRowHeight="15" x14ac:dyDescent="0.25"/>
  <cols>
    <col min="1" max="4" width="11.5703125" style="129"/>
    <col min="5" max="5" width="13.42578125" style="129" customWidth="1"/>
    <col min="6" max="6" width="7.42578125" style="129" customWidth="1"/>
    <col min="7" max="7" width="11.5703125" style="129"/>
    <col min="8" max="8" width="20" style="129" customWidth="1"/>
    <col min="9" max="16384" width="11.5703125" style="129"/>
  </cols>
  <sheetData>
    <row r="1" spans="1:11" x14ac:dyDescent="0.25">
      <c r="A1" s="939" t="s">
        <v>251</v>
      </c>
      <c r="B1" s="866"/>
      <c r="C1" s="866"/>
      <c r="D1" s="866"/>
      <c r="E1" s="866"/>
      <c r="F1" s="866"/>
      <c r="G1" s="866"/>
      <c r="H1" s="866"/>
      <c r="I1" s="866"/>
      <c r="J1" s="866"/>
      <c r="K1" s="912"/>
    </row>
    <row r="2" spans="1:11" ht="28.5" customHeight="1" x14ac:dyDescent="0.25">
      <c r="A2" s="940"/>
      <c r="B2" s="867"/>
      <c r="C2" s="867"/>
      <c r="D2" s="867"/>
      <c r="E2" s="867"/>
      <c r="F2" s="867"/>
      <c r="G2" s="867"/>
      <c r="H2" s="867"/>
      <c r="I2" s="867"/>
      <c r="J2" s="867"/>
      <c r="K2" s="914"/>
    </row>
    <row r="3" spans="1:11" x14ac:dyDescent="0.25">
      <c r="A3" s="917" t="s">
        <v>289</v>
      </c>
      <c r="B3" s="915"/>
      <c r="C3" s="915"/>
      <c r="D3" s="916"/>
      <c r="E3" s="97">
        <v>44231</v>
      </c>
      <c r="F3" s="917" t="s">
        <v>290</v>
      </c>
      <c r="G3" s="915"/>
      <c r="H3" s="916"/>
      <c r="I3" s="918">
        <v>44237</v>
      </c>
      <c r="J3" s="915"/>
      <c r="K3" s="916"/>
    </row>
    <row r="4" spans="1:11" ht="24" x14ac:dyDescent="0.25">
      <c r="A4" s="943" t="s">
        <v>250</v>
      </c>
      <c r="B4" s="919"/>
      <c r="C4" s="919"/>
      <c r="D4" s="919"/>
      <c r="E4" s="919"/>
      <c r="F4" s="919"/>
      <c r="G4" s="920"/>
      <c r="H4" s="345" t="s">
        <v>489</v>
      </c>
      <c r="I4" s="345" t="s">
        <v>2</v>
      </c>
      <c r="J4" s="879" t="s">
        <v>0</v>
      </c>
      <c r="K4" s="923"/>
    </row>
    <row r="5" spans="1:11" ht="24.75" thickBot="1" x14ac:dyDescent="0.3">
      <c r="A5" s="1027"/>
      <c r="B5" s="921"/>
      <c r="C5" s="921"/>
      <c r="D5" s="921"/>
      <c r="E5" s="921"/>
      <c r="F5" s="921"/>
      <c r="G5" s="922"/>
      <c r="H5" s="292" t="s">
        <v>490</v>
      </c>
      <c r="I5" s="345">
        <v>2</v>
      </c>
      <c r="J5" s="879" t="s">
        <v>291</v>
      </c>
      <c r="K5" s="923"/>
    </row>
    <row r="6" spans="1:11" ht="15.75" hidden="1" thickBot="1" x14ac:dyDescent="0.3">
      <c r="A6" s="881" t="s">
        <v>452</v>
      </c>
      <c r="B6" s="882"/>
      <c r="C6" s="882"/>
      <c r="D6" s="882"/>
      <c r="E6" s="882"/>
      <c r="F6" s="883"/>
      <c r="G6" s="881" t="s">
        <v>453</v>
      </c>
      <c r="H6" s="882"/>
      <c r="I6" s="882"/>
      <c r="J6" s="882"/>
      <c r="K6" s="883"/>
    </row>
    <row r="7" spans="1:11" ht="15.75" hidden="1" thickBot="1" x14ac:dyDescent="0.3">
      <c r="A7" s="881"/>
      <c r="B7" s="882"/>
      <c r="C7" s="882"/>
      <c r="D7" s="882"/>
      <c r="E7" s="882"/>
      <c r="F7" s="883"/>
      <c r="G7" s="881"/>
      <c r="H7" s="882"/>
      <c r="I7" s="882"/>
      <c r="J7" s="882"/>
      <c r="K7" s="883"/>
    </row>
    <row r="8" spans="1:11" ht="15.75" hidden="1" thickBot="1" x14ac:dyDescent="0.3">
      <c r="A8" s="881"/>
      <c r="B8" s="882"/>
      <c r="C8" s="882"/>
      <c r="D8" s="882"/>
      <c r="E8" s="882"/>
      <c r="F8" s="883"/>
      <c r="G8" s="881"/>
      <c r="H8" s="882"/>
      <c r="I8" s="882"/>
      <c r="J8" s="882"/>
      <c r="K8" s="883"/>
    </row>
    <row r="9" spans="1:11" ht="15.75" hidden="1" thickBot="1" x14ac:dyDescent="0.3">
      <c r="A9" s="881"/>
      <c r="B9" s="882"/>
      <c r="C9" s="882"/>
      <c r="D9" s="882"/>
      <c r="E9" s="882"/>
      <c r="F9" s="883"/>
      <c r="G9" s="881"/>
      <c r="H9" s="882"/>
      <c r="I9" s="882"/>
      <c r="J9" s="882"/>
      <c r="K9" s="883"/>
    </row>
    <row r="10" spans="1:11" ht="15.75" hidden="1" thickBot="1" x14ac:dyDescent="0.3">
      <c r="A10" s="881"/>
      <c r="B10" s="882"/>
      <c r="C10" s="882"/>
      <c r="D10" s="882"/>
      <c r="E10" s="882"/>
      <c r="F10" s="883"/>
      <c r="G10" s="881"/>
      <c r="H10" s="882"/>
      <c r="I10" s="882"/>
      <c r="J10" s="882"/>
      <c r="K10" s="883"/>
    </row>
    <row r="11" spans="1:11" ht="15.75" hidden="1" thickBot="1" x14ac:dyDescent="0.3">
      <c r="A11" s="881"/>
      <c r="B11" s="882"/>
      <c r="C11" s="882"/>
      <c r="D11" s="882"/>
      <c r="E11" s="882"/>
      <c r="F11" s="883"/>
      <c r="G11" s="881"/>
      <c r="H11" s="882"/>
      <c r="I11" s="882"/>
      <c r="J11" s="882"/>
      <c r="K11" s="883"/>
    </row>
    <row r="12" spans="1:11" ht="15.75" hidden="1" thickBot="1" x14ac:dyDescent="0.3">
      <c r="A12" s="881"/>
      <c r="B12" s="882"/>
      <c r="C12" s="882"/>
      <c r="D12" s="882"/>
      <c r="E12" s="882"/>
      <c r="F12" s="883"/>
      <c r="G12" s="881"/>
      <c r="H12" s="882"/>
      <c r="I12" s="882"/>
      <c r="J12" s="882"/>
      <c r="K12" s="883"/>
    </row>
    <row r="13" spans="1:11" ht="15.75" hidden="1" thickBot="1" x14ac:dyDescent="0.3">
      <c r="A13" s="881"/>
      <c r="B13" s="882"/>
      <c r="C13" s="882"/>
      <c r="D13" s="882"/>
      <c r="E13" s="882"/>
      <c r="F13" s="883"/>
      <c r="G13" s="881"/>
      <c r="H13" s="882"/>
      <c r="I13" s="882"/>
      <c r="J13" s="882"/>
      <c r="K13" s="883"/>
    </row>
    <row r="14" spans="1:11" ht="15.75" hidden="1" thickBot="1" x14ac:dyDescent="0.3">
      <c r="A14" s="881"/>
      <c r="B14" s="882"/>
      <c r="C14" s="882"/>
      <c r="D14" s="882"/>
      <c r="E14" s="882"/>
      <c r="F14" s="883"/>
      <c r="G14" s="881"/>
      <c r="H14" s="882"/>
      <c r="I14" s="882"/>
      <c r="J14" s="882"/>
      <c r="K14" s="883"/>
    </row>
    <row r="15" spans="1:11" ht="15.75" hidden="1" thickBot="1" x14ac:dyDescent="0.3">
      <c r="A15" s="881"/>
      <c r="B15" s="882"/>
      <c r="C15" s="882"/>
      <c r="D15" s="882"/>
      <c r="E15" s="882"/>
      <c r="F15" s="883"/>
      <c r="G15" s="881"/>
      <c r="H15" s="882"/>
      <c r="I15" s="882"/>
      <c r="J15" s="882"/>
      <c r="K15" s="883"/>
    </row>
    <row r="16" spans="1:11" ht="15.75" hidden="1" thickBot="1" x14ac:dyDescent="0.3">
      <c r="A16" s="881"/>
      <c r="B16" s="882"/>
      <c r="C16" s="882"/>
      <c r="D16" s="882"/>
      <c r="E16" s="882"/>
      <c r="F16" s="883"/>
      <c r="G16" s="881"/>
      <c r="H16" s="882"/>
      <c r="I16" s="882"/>
      <c r="J16" s="882"/>
      <c r="K16" s="883"/>
    </row>
    <row r="17" spans="1:11" ht="15.75" hidden="1" thickBot="1" x14ac:dyDescent="0.3">
      <c r="A17" s="881"/>
      <c r="B17" s="882"/>
      <c r="C17" s="882"/>
      <c r="D17" s="882"/>
      <c r="E17" s="882"/>
      <c r="F17" s="883"/>
      <c r="G17" s="881"/>
      <c r="H17" s="882"/>
      <c r="I17" s="882"/>
      <c r="J17" s="882"/>
      <c r="K17" s="883"/>
    </row>
    <row r="18" spans="1:11" ht="15.75" hidden="1" thickBot="1" x14ac:dyDescent="0.3">
      <c r="A18" s="881"/>
      <c r="B18" s="882"/>
      <c r="C18" s="882"/>
      <c r="D18" s="882"/>
      <c r="E18" s="882"/>
      <c r="F18" s="883"/>
      <c r="G18" s="881"/>
      <c r="H18" s="882"/>
      <c r="I18" s="882"/>
      <c r="J18" s="882"/>
      <c r="K18" s="883"/>
    </row>
    <row r="19" spans="1:11" ht="15.75" hidden="1" thickBot="1" x14ac:dyDescent="0.3">
      <c r="A19" s="881"/>
      <c r="B19" s="882"/>
      <c r="C19" s="882"/>
      <c r="D19" s="882"/>
      <c r="E19" s="882"/>
      <c r="F19" s="883"/>
      <c r="G19" s="881"/>
      <c r="H19" s="882"/>
      <c r="I19" s="882"/>
      <c r="J19" s="882"/>
      <c r="K19" s="883"/>
    </row>
    <row r="20" spans="1:11" ht="15.75" hidden="1" thickBot="1" x14ac:dyDescent="0.3">
      <c r="A20" s="1015" t="s">
        <v>544</v>
      </c>
      <c r="B20" s="1016"/>
      <c r="C20" s="1016"/>
      <c r="D20" s="1016"/>
      <c r="E20" s="1016"/>
      <c r="F20" s="1017"/>
      <c r="G20" s="1021" t="s">
        <v>551</v>
      </c>
      <c r="H20" s="1022"/>
      <c r="I20" s="1022"/>
      <c r="J20" s="1022"/>
      <c r="K20" s="1023"/>
    </row>
    <row r="21" spans="1:11" ht="15.75" hidden="1" thickBot="1" x14ac:dyDescent="0.3">
      <c r="A21" s="1018"/>
      <c r="B21" s="1019"/>
      <c r="C21" s="1019"/>
      <c r="D21" s="1019"/>
      <c r="E21" s="1019"/>
      <c r="F21" s="1020"/>
      <c r="G21" s="1024"/>
      <c r="H21" s="1025"/>
      <c r="I21" s="1025"/>
      <c r="J21" s="1025"/>
      <c r="K21" s="1026"/>
    </row>
    <row r="22" spans="1:11" ht="15.75" hidden="1" thickBot="1" x14ac:dyDescent="0.3">
      <c r="A22" s="896" t="s">
        <v>501</v>
      </c>
      <c r="B22" s="897"/>
      <c r="C22" s="897"/>
      <c r="D22" s="897"/>
      <c r="E22" s="897"/>
      <c r="F22" s="898"/>
      <c r="G22" s="896" t="s">
        <v>502</v>
      </c>
      <c r="H22" s="897"/>
      <c r="I22" s="897"/>
      <c r="J22" s="897"/>
      <c r="K22" s="898"/>
    </row>
    <row r="23" spans="1:11" ht="15.75" hidden="1" thickBot="1" x14ac:dyDescent="0.3">
      <c r="A23" s="881"/>
      <c r="B23" s="882"/>
      <c r="C23" s="882"/>
      <c r="D23" s="882"/>
      <c r="E23" s="882"/>
      <c r="F23" s="883"/>
      <c r="G23" s="881"/>
      <c r="H23" s="882"/>
      <c r="I23" s="882"/>
      <c r="J23" s="882"/>
      <c r="K23" s="883"/>
    </row>
    <row r="24" spans="1:11" ht="15.75" hidden="1" thickBot="1" x14ac:dyDescent="0.3">
      <c r="A24" s="881"/>
      <c r="B24" s="882"/>
      <c r="C24" s="882"/>
      <c r="D24" s="882"/>
      <c r="E24" s="882"/>
      <c r="F24" s="883"/>
      <c r="G24" s="881"/>
      <c r="H24" s="882"/>
      <c r="I24" s="882"/>
      <c r="J24" s="882"/>
      <c r="K24" s="883"/>
    </row>
    <row r="25" spans="1:11" ht="15.75" hidden="1" thickBot="1" x14ac:dyDescent="0.3">
      <c r="A25" s="881"/>
      <c r="B25" s="882"/>
      <c r="C25" s="882"/>
      <c r="D25" s="882"/>
      <c r="E25" s="882"/>
      <c r="F25" s="883"/>
      <c r="G25" s="881"/>
      <c r="H25" s="882"/>
      <c r="I25" s="882"/>
      <c r="J25" s="882"/>
      <c r="K25" s="883"/>
    </row>
    <row r="26" spans="1:11" ht="15.75" hidden="1" thickBot="1" x14ac:dyDescent="0.3">
      <c r="A26" s="881"/>
      <c r="B26" s="882"/>
      <c r="C26" s="882"/>
      <c r="D26" s="882"/>
      <c r="E26" s="882"/>
      <c r="F26" s="883"/>
      <c r="G26" s="881"/>
      <c r="H26" s="882"/>
      <c r="I26" s="882"/>
      <c r="J26" s="882"/>
      <c r="K26" s="883"/>
    </row>
    <row r="27" spans="1:11" ht="15.75" hidden="1" thickBot="1" x14ac:dyDescent="0.3">
      <c r="A27" s="881"/>
      <c r="B27" s="882"/>
      <c r="C27" s="882"/>
      <c r="D27" s="882"/>
      <c r="E27" s="882"/>
      <c r="F27" s="883"/>
      <c r="G27" s="881"/>
      <c r="H27" s="882"/>
      <c r="I27" s="882"/>
      <c r="J27" s="882"/>
      <c r="K27" s="883"/>
    </row>
    <row r="28" spans="1:11" ht="15.75" hidden="1" thickBot="1" x14ac:dyDescent="0.3">
      <c r="A28" s="881"/>
      <c r="B28" s="882"/>
      <c r="C28" s="882"/>
      <c r="D28" s="882"/>
      <c r="E28" s="882"/>
      <c r="F28" s="883"/>
      <c r="G28" s="881"/>
      <c r="H28" s="882"/>
      <c r="I28" s="882"/>
      <c r="J28" s="882"/>
      <c r="K28" s="883"/>
    </row>
    <row r="29" spans="1:11" ht="15.75" hidden="1" thickBot="1" x14ac:dyDescent="0.3">
      <c r="A29" s="881"/>
      <c r="B29" s="882"/>
      <c r="C29" s="882"/>
      <c r="D29" s="882"/>
      <c r="E29" s="882"/>
      <c r="F29" s="883"/>
      <c r="G29" s="881"/>
      <c r="H29" s="882"/>
      <c r="I29" s="882"/>
      <c r="J29" s="882"/>
      <c r="K29" s="883"/>
    </row>
    <row r="30" spans="1:11" ht="15.75" hidden="1" thickBot="1" x14ac:dyDescent="0.3">
      <c r="A30" s="881"/>
      <c r="B30" s="882"/>
      <c r="C30" s="882"/>
      <c r="D30" s="882"/>
      <c r="E30" s="882"/>
      <c r="F30" s="883"/>
      <c r="G30" s="881"/>
      <c r="H30" s="882"/>
      <c r="I30" s="882"/>
      <c r="J30" s="882"/>
      <c r="K30" s="883"/>
    </row>
    <row r="31" spans="1:11" ht="15.75" hidden="1" thickBot="1" x14ac:dyDescent="0.3">
      <c r="A31" s="881"/>
      <c r="B31" s="882"/>
      <c r="C31" s="882"/>
      <c r="D31" s="882"/>
      <c r="E31" s="882"/>
      <c r="F31" s="883"/>
      <c r="G31" s="881"/>
      <c r="H31" s="882"/>
      <c r="I31" s="882"/>
      <c r="J31" s="882"/>
      <c r="K31" s="883"/>
    </row>
    <row r="32" spans="1:11" ht="15.75" hidden="1" thickBot="1" x14ac:dyDescent="0.3">
      <c r="A32" s="881"/>
      <c r="B32" s="882"/>
      <c r="C32" s="882"/>
      <c r="D32" s="882"/>
      <c r="E32" s="882"/>
      <c r="F32" s="883"/>
      <c r="G32" s="881"/>
      <c r="H32" s="882"/>
      <c r="I32" s="882"/>
      <c r="J32" s="882"/>
      <c r="K32" s="883"/>
    </row>
    <row r="33" spans="1:11" ht="15.75" hidden="1" thickBot="1" x14ac:dyDescent="0.3">
      <c r="A33" s="881"/>
      <c r="B33" s="882"/>
      <c r="C33" s="882"/>
      <c r="D33" s="882"/>
      <c r="E33" s="882"/>
      <c r="F33" s="883"/>
      <c r="G33" s="881"/>
      <c r="H33" s="882"/>
      <c r="I33" s="882"/>
      <c r="J33" s="882"/>
      <c r="K33" s="883"/>
    </row>
    <row r="34" spans="1:11" ht="15.75" hidden="1" thickBot="1" x14ac:dyDescent="0.3">
      <c r="A34" s="881"/>
      <c r="B34" s="882"/>
      <c r="C34" s="882"/>
      <c r="D34" s="882"/>
      <c r="E34" s="882"/>
      <c r="F34" s="883"/>
      <c r="G34" s="881"/>
      <c r="H34" s="882"/>
      <c r="I34" s="882"/>
      <c r="J34" s="882"/>
      <c r="K34" s="883"/>
    </row>
    <row r="35" spans="1:11" ht="15.75" hidden="1" thickBot="1" x14ac:dyDescent="0.3">
      <c r="A35" s="881"/>
      <c r="B35" s="882"/>
      <c r="C35" s="882"/>
      <c r="D35" s="882"/>
      <c r="E35" s="882"/>
      <c r="F35" s="883"/>
      <c r="G35" s="881"/>
      <c r="H35" s="882"/>
      <c r="I35" s="882"/>
      <c r="J35" s="882"/>
      <c r="K35" s="883"/>
    </row>
    <row r="36" spans="1:11" ht="15.75" hidden="1" thickBot="1" x14ac:dyDescent="0.3">
      <c r="A36" s="1015" t="s">
        <v>528</v>
      </c>
      <c r="B36" s="1016"/>
      <c r="C36" s="1016"/>
      <c r="D36" s="1016"/>
      <c r="E36" s="1016"/>
      <c r="F36" s="1017"/>
      <c r="G36" s="1021" t="s">
        <v>532</v>
      </c>
      <c r="H36" s="1022"/>
      <c r="I36" s="1022"/>
      <c r="J36" s="1022"/>
      <c r="K36" s="1023"/>
    </row>
    <row r="37" spans="1:11" ht="15.75" hidden="1" thickBot="1" x14ac:dyDescent="0.3">
      <c r="A37" s="1018"/>
      <c r="B37" s="1019"/>
      <c r="C37" s="1019"/>
      <c r="D37" s="1019"/>
      <c r="E37" s="1019"/>
      <c r="F37" s="1020"/>
      <c r="G37" s="1024"/>
      <c r="H37" s="1025"/>
      <c r="I37" s="1025"/>
      <c r="J37" s="1025"/>
      <c r="K37" s="1026"/>
    </row>
    <row r="38" spans="1:11" ht="15.75" hidden="1" thickBot="1" x14ac:dyDescent="0.3">
      <c r="A38" s="896" t="s">
        <v>503</v>
      </c>
      <c r="B38" s="897"/>
      <c r="C38" s="897"/>
      <c r="D38" s="897"/>
      <c r="E38" s="897"/>
      <c r="F38" s="898"/>
      <c r="G38" s="896" t="s">
        <v>504</v>
      </c>
      <c r="H38" s="897"/>
      <c r="I38" s="897"/>
      <c r="J38" s="897"/>
      <c r="K38" s="898"/>
    </row>
    <row r="39" spans="1:11" ht="15.75" hidden="1" thickBot="1" x14ac:dyDescent="0.3">
      <c r="A39" s="881"/>
      <c r="B39" s="882"/>
      <c r="C39" s="882"/>
      <c r="D39" s="882"/>
      <c r="E39" s="882"/>
      <c r="F39" s="883"/>
      <c r="G39" s="881"/>
      <c r="H39" s="882"/>
      <c r="I39" s="882"/>
      <c r="J39" s="882"/>
      <c r="K39" s="883"/>
    </row>
    <row r="40" spans="1:11" ht="15.75" hidden="1" thickBot="1" x14ac:dyDescent="0.3">
      <c r="A40" s="881"/>
      <c r="B40" s="882"/>
      <c r="C40" s="882"/>
      <c r="D40" s="882"/>
      <c r="E40" s="882"/>
      <c r="F40" s="883"/>
      <c r="G40" s="881"/>
      <c r="H40" s="882"/>
      <c r="I40" s="882"/>
      <c r="J40" s="882"/>
      <c r="K40" s="883"/>
    </row>
    <row r="41" spans="1:11" ht="15.75" hidden="1" thickBot="1" x14ac:dyDescent="0.3">
      <c r="A41" s="881"/>
      <c r="B41" s="882"/>
      <c r="C41" s="882"/>
      <c r="D41" s="882"/>
      <c r="E41" s="882"/>
      <c r="F41" s="883"/>
      <c r="G41" s="881"/>
      <c r="H41" s="882"/>
      <c r="I41" s="882"/>
      <c r="J41" s="882"/>
      <c r="K41" s="883"/>
    </row>
    <row r="42" spans="1:11" ht="15.75" hidden="1" thickBot="1" x14ac:dyDescent="0.3">
      <c r="A42" s="881"/>
      <c r="B42" s="882"/>
      <c r="C42" s="882"/>
      <c r="D42" s="882"/>
      <c r="E42" s="882"/>
      <c r="F42" s="883"/>
      <c r="G42" s="881"/>
      <c r="H42" s="882"/>
      <c r="I42" s="882"/>
      <c r="J42" s="882"/>
      <c r="K42" s="883"/>
    </row>
    <row r="43" spans="1:11" ht="15.75" hidden="1" thickBot="1" x14ac:dyDescent="0.3">
      <c r="A43" s="881"/>
      <c r="B43" s="882"/>
      <c r="C43" s="882"/>
      <c r="D43" s="882"/>
      <c r="E43" s="882"/>
      <c r="F43" s="883"/>
      <c r="G43" s="881"/>
      <c r="H43" s="882"/>
      <c r="I43" s="882"/>
      <c r="J43" s="882"/>
      <c r="K43" s="883"/>
    </row>
    <row r="44" spans="1:11" ht="15.75" hidden="1" thickBot="1" x14ac:dyDescent="0.3">
      <c r="A44" s="881"/>
      <c r="B44" s="882"/>
      <c r="C44" s="882"/>
      <c r="D44" s="882"/>
      <c r="E44" s="882"/>
      <c r="F44" s="883"/>
      <c r="G44" s="881"/>
      <c r="H44" s="882"/>
      <c r="I44" s="882"/>
      <c r="J44" s="882"/>
      <c r="K44" s="883"/>
    </row>
    <row r="45" spans="1:11" ht="15.75" hidden="1" thickBot="1" x14ac:dyDescent="0.3">
      <c r="A45" s="881"/>
      <c r="B45" s="882"/>
      <c r="C45" s="882"/>
      <c r="D45" s="882"/>
      <c r="E45" s="882"/>
      <c r="F45" s="883"/>
      <c r="G45" s="881"/>
      <c r="H45" s="882"/>
      <c r="I45" s="882"/>
      <c r="J45" s="882"/>
      <c r="K45" s="883"/>
    </row>
    <row r="46" spans="1:11" ht="15.75" hidden="1" thickBot="1" x14ac:dyDescent="0.3">
      <c r="A46" s="881"/>
      <c r="B46" s="882"/>
      <c r="C46" s="882"/>
      <c r="D46" s="882"/>
      <c r="E46" s="882"/>
      <c r="F46" s="883"/>
      <c r="G46" s="881"/>
      <c r="H46" s="882"/>
      <c r="I46" s="882"/>
      <c r="J46" s="882"/>
      <c r="K46" s="883"/>
    </row>
    <row r="47" spans="1:11" ht="15.75" hidden="1" thickBot="1" x14ac:dyDescent="0.3">
      <c r="A47" s="881"/>
      <c r="B47" s="882"/>
      <c r="C47" s="882"/>
      <c r="D47" s="882"/>
      <c r="E47" s="882"/>
      <c r="F47" s="883"/>
      <c r="G47" s="881"/>
      <c r="H47" s="882"/>
      <c r="I47" s="882"/>
      <c r="J47" s="882"/>
      <c r="K47" s="883"/>
    </row>
    <row r="48" spans="1:11" ht="15.75" hidden="1" thickBot="1" x14ac:dyDescent="0.3">
      <c r="A48" s="881"/>
      <c r="B48" s="882"/>
      <c r="C48" s="882"/>
      <c r="D48" s="882"/>
      <c r="E48" s="882"/>
      <c r="F48" s="883"/>
      <c r="G48" s="881"/>
      <c r="H48" s="882"/>
      <c r="I48" s="882"/>
      <c r="J48" s="882"/>
      <c r="K48" s="883"/>
    </row>
    <row r="49" spans="1:11" ht="15.75" hidden="1" thickBot="1" x14ac:dyDescent="0.3">
      <c r="A49" s="881"/>
      <c r="B49" s="882"/>
      <c r="C49" s="882"/>
      <c r="D49" s="882"/>
      <c r="E49" s="882"/>
      <c r="F49" s="883"/>
      <c r="G49" s="881"/>
      <c r="H49" s="882"/>
      <c r="I49" s="882"/>
      <c r="J49" s="882"/>
      <c r="K49" s="883"/>
    </row>
    <row r="50" spans="1:11" ht="15.75" hidden="1" thickBot="1" x14ac:dyDescent="0.3">
      <c r="A50" s="881"/>
      <c r="B50" s="882"/>
      <c r="C50" s="882"/>
      <c r="D50" s="882"/>
      <c r="E50" s="882"/>
      <c r="F50" s="883"/>
      <c r="G50" s="881"/>
      <c r="H50" s="882"/>
      <c r="I50" s="882"/>
      <c r="J50" s="882"/>
      <c r="K50" s="883"/>
    </row>
    <row r="51" spans="1:11" ht="15.75" hidden="1" thickBot="1" x14ac:dyDescent="0.3">
      <c r="A51" s="881"/>
      <c r="B51" s="882"/>
      <c r="C51" s="882"/>
      <c r="D51" s="882"/>
      <c r="E51" s="882"/>
      <c r="F51" s="883"/>
      <c r="G51" s="881"/>
      <c r="H51" s="882"/>
      <c r="I51" s="882"/>
      <c r="J51" s="882"/>
      <c r="K51" s="883"/>
    </row>
    <row r="52" spans="1:11" ht="15.75" hidden="1" thickBot="1" x14ac:dyDescent="0.3">
      <c r="A52" s="1021" t="s">
        <v>527</v>
      </c>
      <c r="B52" s="1022"/>
      <c r="C52" s="1022"/>
      <c r="D52" s="1022"/>
      <c r="E52" s="1022"/>
      <c r="F52" s="1023"/>
      <c r="G52" s="1021" t="s">
        <v>533</v>
      </c>
      <c r="H52" s="1022"/>
      <c r="I52" s="1022"/>
      <c r="J52" s="1022"/>
      <c r="K52" s="1023"/>
    </row>
    <row r="53" spans="1:11" ht="15.75" hidden="1" thickBot="1" x14ac:dyDescent="0.3">
      <c r="A53" s="1024"/>
      <c r="B53" s="1025"/>
      <c r="C53" s="1025"/>
      <c r="D53" s="1025"/>
      <c r="E53" s="1025"/>
      <c r="F53" s="1026"/>
      <c r="G53" s="1024"/>
      <c r="H53" s="1025"/>
      <c r="I53" s="1025"/>
      <c r="J53" s="1025"/>
      <c r="K53" s="1026"/>
    </row>
    <row r="54" spans="1:11" ht="15.75" hidden="1" thickBot="1" x14ac:dyDescent="0.3">
      <c r="A54" s="881"/>
      <c r="B54" s="882"/>
      <c r="C54" s="882"/>
      <c r="D54" s="882"/>
      <c r="E54" s="882"/>
      <c r="F54" s="883"/>
      <c r="G54" s="881" t="s">
        <v>453</v>
      </c>
      <c r="H54" s="882"/>
      <c r="I54" s="882"/>
      <c r="J54" s="882"/>
      <c r="K54" s="883"/>
    </row>
    <row r="55" spans="1:11" ht="15.75" hidden="1" thickBot="1" x14ac:dyDescent="0.3">
      <c r="A55" s="881"/>
      <c r="B55" s="882"/>
      <c r="C55" s="882"/>
      <c r="D55" s="882"/>
      <c r="E55" s="882"/>
      <c r="F55" s="883"/>
      <c r="G55" s="881"/>
      <c r="H55" s="882"/>
      <c r="I55" s="882"/>
      <c r="J55" s="882"/>
      <c r="K55" s="883"/>
    </row>
    <row r="56" spans="1:11" ht="15.75" hidden="1" thickBot="1" x14ac:dyDescent="0.3">
      <c r="A56" s="881"/>
      <c r="B56" s="882"/>
      <c r="C56" s="882"/>
      <c r="D56" s="882"/>
      <c r="E56" s="882"/>
      <c r="F56" s="883"/>
      <c r="G56" s="881"/>
      <c r="H56" s="882"/>
      <c r="I56" s="882"/>
      <c r="J56" s="882"/>
      <c r="K56" s="883"/>
    </row>
    <row r="57" spans="1:11" ht="15.75" hidden="1" thickBot="1" x14ac:dyDescent="0.3">
      <c r="A57" s="881"/>
      <c r="B57" s="882"/>
      <c r="C57" s="882"/>
      <c r="D57" s="882"/>
      <c r="E57" s="882"/>
      <c r="F57" s="883"/>
      <c r="G57" s="881"/>
      <c r="H57" s="882"/>
      <c r="I57" s="882"/>
      <c r="J57" s="882"/>
      <c r="K57" s="883"/>
    </row>
    <row r="58" spans="1:11" ht="15.75" hidden="1" thickBot="1" x14ac:dyDescent="0.3">
      <c r="A58" s="881"/>
      <c r="B58" s="882"/>
      <c r="C58" s="882"/>
      <c r="D58" s="882"/>
      <c r="E58" s="882"/>
      <c r="F58" s="883"/>
      <c r="G58" s="881"/>
      <c r="H58" s="882"/>
      <c r="I58" s="882"/>
      <c r="J58" s="882"/>
      <c r="K58" s="883"/>
    </row>
    <row r="59" spans="1:11" ht="15.75" hidden="1" thickBot="1" x14ac:dyDescent="0.3">
      <c r="A59" s="881"/>
      <c r="B59" s="882"/>
      <c r="C59" s="882"/>
      <c r="D59" s="882"/>
      <c r="E59" s="882"/>
      <c r="F59" s="883"/>
      <c r="G59" s="881"/>
      <c r="H59" s="882"/>
      <c r="I59" s="882"/>
      <c r="J59" s="882"/>
      <c r="K59" s="883"/>
    </row>
    <row r="60" spans="1:11" ht="15.75" hidden="1" thickBot="1" x14ac:dyDescent="0.3">
      <c r="A60" s="881"/>
      <c r="B60" s="882"/>
      <c r="C60" s="882"/>
      <c r="D60" s="882"/>
      <c r="E60" s="882"/>
      <c r="F60" s="883"/>
      <c r="G60" s="881"/>
      <c r="H60" s="882"/>
      <c r="I60" s="882"/>
      <c r="J60" s="882"/>
      <c r="K60" s="883"/>
    </row>
    <row r="61" spans="1:11" ht="15.75" hidden="1" thickBot="1" x14ac:dyDescent="0.3">
      <c r="A61" s="881"/>
      <c r="B61" s="882"/>
      <c r="C61" s="882"/>
      <c r="D61" s="882"/>
      <c r="E61" s="882"/>
      <c r="F61" s="883"/>
      <c r="G61" s="881"/>
      <c r="H61" s="882"/>
      <c r="I61" s="882"/>
      <c r="J61" s="882"/>
      <c r="K61" s="883"/>
    </row>
    <row r="62" spans="1:11" ht="15.75" hidden="1" thickBot="1" x14ac:dyDescent="0.3">
      <c r="A62" s="881"/>
      <c r="B62" s="882"/>
      <c r="C62" s="882"/>
      <c r="D62" s="882"/>
      <c r="E62" s="882"/>
      <c r="F62" s="883"/>
      <c r="G62" s="881"/>
      <c r="H62" s="882"/>
      <c r="I62" s="882"/>
      <c r="J62" s="882"/>
      <c r="K62" s="883"/>
    </row>
    <row r="63" spans="1:11" ht="15.75" hidden="1" thickBot="1" x14ac:dyDescent="0.3">
      <c r="A63" s="881"/>
      <c r="B63" s="882"/>
      <c r="C63" s="882"/>
      <c r="D63" s="882"/>
      <c r="E63" s="882"/>
      <c r="F63" s="883"/>
      <c r="G63" s="881"/>
      <c r="H63" s="882"/>
      <c r="I63" s="882"/>
      <c r="J63" s="882"/>
      <c r="K63" s="883"/>
    </row>
    <row r="64" spans="1:11" ht="14.25" hidden="1" customHeight="1" x14ac:dyDescent="0.25">
      <c r="A64" s="881"/>
      <c r="B64" s="882"/>
      <c r="C64" s="882"/>
      <c r="D64" s="882"/>
      <c r="E64" s="882"/>
      <c r="F64" s="883"/>
      <c r="G64" s="881"/>
      <c r="H64" s="882"/>
      <c r="I64" s="882"/>
      <c r="J64" s="882"/>
      <c r="K64" s="883"/>
    </row>
    <row r="65" spans="1:11" ht="19.5" hidden="1" customHeight="1" x14ac:dyDescent="0.25">
      <c r="A65" s="881"/>
      <c r="B65" s="882"/>
      <c r="C65" s="882"/>
      <c r="D65" s="882"/>
      <c r="E65" s="882"/>
      <c r="F65" s="883"/>
      <c r="G65" s="881"/>
      <c r="H65" s="882"/>
      <c r="I65" s="882"/>
      <c r="J65" s="882"/>
      <c r="K65" s="883"/>
    </row>
    <row r="66" spans="1:11" ht="15.75" hidden="1" thickBot="1" x14ac:dyDescent="0.3">
      <c r="A66" s="881"/>
      <c r="B66" s="882"/>
      <c r="C66" s="882"/>
      <c r="D66" s="882"/>
      <c r="E66" s="882"/>
      <c r="F66" s="883"/>
      <c r="G66" s="881"/>
      <c r="H66" s="882"/>
      <c r="I66" s="882"/>
      <c r="J66" s="882"/>
      <c r="K66" s="883"/>
    </row>
    <row r="67" spans="1:11" ht="15.75" hidden="1" thickBot="1" x14ac:dyDescent="0.3">
      <c r="A67" s="881"/>
      <c r="B67" s="882"/>
      <c r="C67" s="882"/>
      <c r="D67" s="882"/>
      <c r="E67" s="882"/>
      <c r="F67" s="883"/>
      <c r="G67" s="881"/>
      <c r="H67" s="882"/>
      <c r="I67" s="882"/>
      <c r="J67" s="882"/>
      <c r="K67" s="883"/>
    </row>
    <row r="68" spans="1:11" ht="15.75" hidden="1" thickBot="1" x14ac:dyDescent="0.3">
      <c r="A68" s="1015" t="s">
        <v>601</v>
      </c>
      <c r="B68" s="1016"/>
      <c r="C68" s="1016"/>
      <c r="D68" s="1016"/>
      <c r="E68" s="1016"/>
      <c r="F68" s="1017"/>
      <c r="G68" s="1021" t="s">
        <v>602</v>
      </c>
      <c r="H68" s="1022"/>
      <c r="I68" s="1022"/>
      <c r="J68" s="1022"/>
      <c r="K68" s="1023"/>
    </row>
    <row r="69" spans="1:11" ht="15.75" hidden="1" thickBot="1" x14ac:dyDescent="0.3">
      <c r="A69" s="1018"/>
      <c r="B69" s="1019"/>
      <c r="C69" s="1019"/>
      <c r="D69" s="1019"/>
      <c r="E69" s="1019"/>
      <c r="F69" s="1020"/>
      <c r="G69" s="1024"/>
      <c r="H69" s="1025"/>
      <c r="I69" s="1025"/>
      <c r="J69" s="1025"/>
      <c r="K69" s="1026"/>
    </row>
    <row r="70" spans="1:11" x14ac:dyDescent="0.25">
      <c r="A70" s="896" t="s">
        <v>501</v>
      </c>
      <c r="B70" s="897"/>
      <c r="C70" s="897"/>
      <c r="D70" s="897"/>
      <c r="E70" s="897"/>
      <c r="F70" s="898"/>
      <c r="G70" s="896" t="s">
        <v>502</v>
      </c>
      <c r="H70" s="897"/>
      <c r="I70" s="897"/>
      <c r="J70" s="897"/>
      <c r="K70" s="898"/>
    </row>
    <row r="71" spans="1:11" x14ac:dyDescent="0.25">
      <c r="A71" s="881"/>
      <c r="B71" s="882"/>
      <c r="C71" s="882"/>
      <c r="D71" s="882"/>
      <c r="E71" s="882"/>
      <c r="F71" s="883"/>
      <c r="G71" s="881"/>
      <c r="H71" s="882"/>
      <c r="I71" s="882"/>
      <c r="J71" s="882"/>
      <c r="K71" s="883"/>
    </row>
    <row r="72" spans="1:11" x14ac:dyDescent="0.25">
      <c r="A72" s="881"/>
      <c r="B72" s="882"/>
      <c r="C72" s="882"/>
      <c r="D72" s="882"/>
      <c r="E72" s="882"/>
      <c r="F72" s="883"/>
      <c r="G72" s="881"/>
      <c r="H72" s="882"/>
      <c r="I72" s="882"/>
      <c r="J72" s="882"/>
      <c r="K72" s="883"/>
    </row>
    <row r="73" spans="1:11" x14ac:dyDescent="0.25">
      <c r="A73" s="881"/>
      <c r="B73" s="882"/>
      <c r="C73" s="882"/>
      <c r="D73" s="882"/>
      <c r="E73" s="882"/>
      <c r="F73" s="883"/>
      <c r="G73" s="881"/>
      <c r="H73" s="882"/>
      <c r="I73" s="882"/>
      <c r="J73" s="882"/>
      <c r="K73" s="883"/>
    </row>
    <row r="74" spans="1:11" x14ac:dyDescent="0.25">
      <c r="A74" s="881"/>
      <c r="B74" s="882"/>
      <c r="C74" s="882"/>
      <c r="D74" s="882"/>
      <c r="E74" s="882"/>
      <c r="F74" s="883"/>
      <c r="G74" s="881"/>
      <c r="H74" s="882"/>
      <c r="I74" s="882"/>
      <c r="J74" s="882"/>
      <c r="K74" s="883"/>
    </row>
    <row r="75" spans="1:11" x14ac:dyDescent="0.25">
      <c r="A75" s="881"/>
      <c r="B75" s="882"/>
      <c r="C75" s="882"/>
      <c r="D75" s="882"/>
      <c r="E75" s="882"/>
      <c r="F75" s="883"/>
      <c r="G75" s="881"/>
      <c r="H75" s="882"/>
      <c r="I75" s="882"/>
      <c r="J75" s="882"/>
      <c r="K75" s="883"/>
    </row>
    <row r="76" spans="1:11" x14ac:dyDescent="0.25">
      <c r="A76" s="881"/>
      <c r="B76" s="882"/>
      <c r="C76" s="882"/>
      <c r="D76" s="882"/>
      <c r="E76" s="882"/>
      <c r="F76" s="883"/>
      <c r="G76" s="881"/>
      <c r="H76" s="882"/>
      <c r="I76" s="882"/>
      <c r="J76" s="882"/>
      <c r="K76" s="883"/>
    </row>
    <row r="77" spans="1:11" x14ac:dyDescent="0.25">
      <c r="A77" s="881"/>
      <c r="B77" s="882"/>
      <c r="C77" s="882"/>
      <c r="D77" s="882"/>
      <c r="E77" s="882"/>
      <c r="F77" s="883"/>
      <c r="G77" s="881"/>
      <c r="H77" s="882"/>
      <c r="I77" s="882"/>
      <c r="J77" s="882"/>
      <c r="K77" s="883"/>
    </row>
    <row r="78" spans="1:11" x14ac:dyDescent="0.25">
      <c r="A78" s="881"/>
      <c r="B78" s="882"/>
      <c r="C78" s="882"/>
      <c r="D78" s="882"/>
      <c r="E78" s="882"/>
      <c r="F78" s="883"/>
      <c r="G78" s="881"/>
      <c r="H78" s="882"/>
      <c r="I78" s="882"/>
      <c r="J78" s="882"/>
      <c r="K78" s="883"/>
    </row>
    <row r="79" spans="1:11" x14ac:dyDescent="0.25">
      <c r="A79" s="881"/>
      <c r="B79" s="882"/>
      <c r="C79" s="882"/>
      <c r="D79" s="882"/>
      <c r="E79" s="882"/>
      <c r="F79" s="883"/>
      <c r="G79" s="881"/>
      <c r="H79" s="882"/>
      <c r="I79" s="882"/>
      <c r="J79" s="882"/>
      <c r="K79" s="883"/>
    </row>
    <row r="80" spans="1:11" x14ac:dyDescent="0.25">
      <c r="A80" s="881"/>
      <c r="B80" s="882"/>
      <c r="C80" s="882"/>
      <c r="D80" s="882"/>
      <c r="E80" s="882"/>
      <c r="F80" s="883"/>
      <c r="G80" s="881"/>
      <c r="H80" s="882"/>
      <c r="I80" s="882"/>
      <c r="J80" s="882"/>
      <c r="K80" s="883"/>
    </row>
    <row r="81" spans="1:11" x14ac:dyDescent="0.25">
      <c r="A81" s="881"/>
      <c r="B81" s="882"/>
      <c r="C81" s="882"/>
      <c r="D81" s="882"/>
      <c r="E81" s="882"/>
      <c r="F81" s="883"/>
      <c r="G81" s="881"/>
      <c r="H81" s="882"/>
      <c r="I81" s="882"/>
      <c r="J81" s="882"/>
      <c r="K81" s="883"/>
    </row>
    <row r="82" spans="1:11" x14ac:dyDescent="0.25">
      <c r="A82" s="881"/>
      <c r="B82" s="882"/>
      <c r="C82" s="882"/>
      <c r="D82" s="882"/>
      <c r="E82" s="882"/>
      <c r="F82" s="883"/>
      <c r="G82" s="881"/>
      <c r="H82" s="882"/>
      <c r="I82" s="882"/>
      <c r="J82" s="882"/>
      <c r="K82" s="883"/>
    </row>
    <row r="83" spans="1:11" ht="15.75" thickBot="1" x14ac:dyDescent="0.3">
      <c r="A83" s="881"/>
      <c r="B83" s="882"/>
      <c r="C83" s="882"/>
      <c r="D83" s="882"/>
      <c r="E83" s="882"/>
      <c r="F83" s="883"/>
      <c r="G83" s="881"/>
      <c r="H83" s="882"/>
      <c r="I83" s="882"/>
      <c r="J83" s="882"/>
      <c r="K83" s="883"/>
    </row>
    <row r="84" spans="1:11" x14ac:dyDescent="0.25">
      <c r="A84" s="1015" t="s">
        <v>1250</v>
      </c>
      <c r="B84" s="1016"/>
      <c r="C84" s="1016"/>
      <c r="D84" s="1016"/>
      <c r="E84" s="1016"/>
      <c r="F84" s="1017"/>
      <c r="G84" s="1021" t="s">
        <v>1251</v>
      </c>
      <c r="H84" s="1022"/>
      <c r="I84" s="1022"/>
      <c r="J84" s="1022"/>
      <c r="K84" s="1023"/>
    </row>
    <row r="85" spans="1:11" ht="15.75" thickBot="1" x14ac:dyDescent="0.3">
      <c r="A85" s="1018"/>
      <c r="B85" s="1019"/>
      <c r="C85" s="1019"/>
      <c r="D85" s="1019"/>
      <c r="E85" s="1019"/>
      <c r="F85" s="1020"/>
      <c r="G85" s="1024"/>
      <c r="H85" s="1025"/>
      <c r="I85" s="1025"/>
      <c r="J85" s="1025"/>
      <c r="K85" s="1026"/>
    </row>
    <row r="86" spans="1:11" ht="15.75" hidden="1" thickBot="1" x14ac:dyDescent="0.3">
      <c r="A86" s="896" t="s">
        <v>503</v>
      </c>
      <c r="B86" s="897"/>
      <c r="C86" s="897"/>
      <c r="D86" s="897"/>
      <c r="E86" s="897"/>
      <c r="F86" s="898"/>
      <c r="G86" s="896" t="s">
        <v>504</v>
      </c>
      <c r="H86" s="897"/>
      <c r="I86" s="897"/>
      <c r="J86" s="897"/>
      <c r="K86" s="898"/>
    </row>
    <row r="87" spans="1:11" ht="15.75" hidden="1" thickBot="1" x14ac:dyDescent="0.3">
      <c r="A87" s="881"/>
      <c r="B87" s="882"/>
      <c r="C87" s="882"/>
      <c r="D87" s="882"/>
      <c r="E87" s="882"/>
      <c r="F87" s="883"/>
      <c r="G87" s="881"/>
      <c r="H87" s="882"/>
      <c r="I87" s="882"/>
      <c r="J87" s="882"/>
      <c r="K87" s="883"/>
    </row>
    <row r="88" spans="1:11" ht="15.75" hidden="1" thickBot="1" x14ac:dyDescent="0.3">
      <c r="A88" s="881"/>
      <c r="B88" s="882"/>
      <c r="C88" s="882"/>
      <c r="D88" s="882"/>
      <c r="E88" s="882"/>
      <c r="F88" s="883"/>
      <c r="G88" s="881"/>
      <c r="H88" s="882"/>
      <c r="I88" s="882"/>
      <c r="J88" s="882"/>
      <c r="K88" s="883"/>
    </row>
    <row r="89" spans="1:11" ht="15.75" hidden="1" thickBot="1" x14ac:dyDescent="0.3">
      <c r="A89" s="881"/>
      <c r="B89" s="882"/>
      <c r="C89" s="882"/>
      <c r="D89" s="882"/>
      <c r="E89" s="882"/>
      <c r="F89" s="883"/>
      <c r="G89" s="881"/>
      <c r="H89" s="882"/>
      <c r="I89" s="882"/>
      <c r="J89" s="882"/>
      <c r="K89" s="883"/>
    </row>
    <row r="90" spans="1:11" ht="15.75" hidden="1" thickBot="1" x14ac:dyDescent="0.3">
      <c r="A90" s="881"/>
      <c r="B90" s="882"/>
      <c r="C90" s="882"/>
      <c r="D90" s="882"/>
      <c r="E90" s="882"/>
      <c r="F90" s="883"/>
      <c r="G90" s="881"/>
      <c r="H90" s="882"/>
      <c r="I90" s="882"/>
      <c r="J90" s="882"/>
      <c r="K90" s="883"/>
    </row>
    <row r="91" spans="1:11" ht="15.75" hidden="1" thickBot="1" x14ac:dyDescent="0.3">
      <c r="A91" s="881"/>
      <c r="B91" s="882"/>
      <c r="C91" s="882"/>
      <c r="D91" s="882"/>
      <c r="E91" s="882"/>
      <c r="F91" s="883"/>
      <c r="G91" s="881"/>
      <c r="H91" s="882"/>
      <c r="I91" s="882"/>
      <c r="J91" s="882"/>
      <c r="K91" s="883"/>
    </row>
    <row r="92" spans="1:11" ht="15.75" hidden="1" thickBot="1" x14ac:dyDescent="0.3">
      <c r="A92" s="881"/>
      <c r="B92" s="882"/>
      <c r="C92" s="882"/>
      <c r="D92" s="882"/>
      <c r="E92" s="882"/>
      <c r="F92" s="883"/>
      <c r="G92" s="881"/>
      <c r="H92" s="882"/>
      <c r="I92" s="882"/>
      <c r="J92" s="882"/>
      <c r="K92" s="883"/>
    </row>
    <row r="93" spans="1:11" ht="15.75" hidden="1" thickBot="1" x14ac:dyDescent="0.3">
      <c r="A93" s="881"/>
      <c r="B93" s="882"/>
      <c r="C93" s="882"/>
      <c r="D93" s="882"/>
      <c r="E93" s="882"/>
      <c r="F93" s="883"/>
      <c r="G93" s="881"/>
      <c r="H93" s="882"/>
      <c r="I93" s="882"/>
      <c r="J93" s="882"/>
      <c r="K93" s="883"/>
    </row>
    <row r="94" spans="1:11" ht="15.75" hidden="1" thickBot="1" x14ac:dyDescent="0.3">
      <c r="A94" s="881"/>
      <c r="B94" s="882"/>
      <c r="C94" s="882"/>
      <c r="D94" s="882"/>
      <c r="E94" s="882"/>
      <c r="F94" s="883"/>
      <c r="G94" s="881"/>
      <c r="H94" s="882"/>
      <c r="I94" s="882"/>
      <c r="J94" s="882"/>
      <c r="K94" s="883"/>
    </row>
    <row r="95" spans="1:11" ht="15.75" hidden="1" thickBot="1" x14ac:dyDescent="0.3">
      <c r="A95" s="881"/>
      <c r="B95" s="882"/>
      <c r="C95" s="882"/>
      <c r="D95" s="882"/>
      <c r="E95" s="882"/>
      <c r="F95" s="883"/>
      <c r="G95" s="881"/>
      <c r="H95" s="882"/>
      <c r="I95" s="882"/>
      <c r="J95" s="882"/>
      <c r="K95" s="883"/>
    </row>
    <row r="96" spans="1:11" ht="15.75" hidden="1" thickBot="1" x14ac:dyDescent="0.3">
      <c r="A96" s="881"/>
      <c r="B96" s="882"/>
      <c r="C96" s="882"/>
      <c r="D96" s="882"/>
      <c r="E96" s="882"/>
      <c r="F96" s="883"/>
      <c r="G96" s="881"/>
      <c r="H96" s="882"/>
      <c r="I96" s="882"/>
      <c r="J96" s="882"/>
      <c r="K96" s="883"/>
    </row>
    <row r="97" spans="1:11" ht="15.75" hidden="1" thickBot="1" x14ac:dyDescent="0.3">
      <c r="A97" s="881"/>
      <c r="B97" s="882"/>
      <c r="C97" s="882"/>
      <c r="D97" s="882"/>
      <c r="E97" s="882"/>
      <c r="F97" s="883"/>
      <c r="G97" s="881"/>
      <c r="H97" s="882"/>
      <c r="I97" s="882"/>
      <c r="J97" s="882"/>
      <c r="K97" s="883"/>
    </row>
    <row r="98" spans="1:11" ht="15.75" hidden="1" thickBot="1" x14ac:dyDescent="0.3">
      <c r="A98" s="881"/>
      <c r="B98" s="882"/>
      <c r="C98" s="882"/>
      <c r="D98" s="882"/>
      <c r="E98" s="882"/>
      <c r="F98" s="883"/>
      <c r="G98" s="881"/>
      <c r="H98" s="882"/>
      <c r="I98" s="882"/>
      <c r="J98" s="882"/>
      <c r="K98" s="883"/>
    </row>
    <row r="99" spans="1:11" ht="15.75" hidden="1" thickBot="1" x14ac:dyDescent="0.3">
      <c r="A99" s="881"/>
      <c r="B99" s="882"/>
      <c r="C99" s="882"/>
      <c r="D99" s="882"/>
      <c r="E99" s="882"/>
      <c r="F99" s="883"/>
      <c r="G99" s="881"/>
      <c r="H99" s="882"/>
      <c r="I99" s="882"/>
      <c r="J99" s="882"/>
      <c r="K99" s="883"/>
    </row>
    <row r="100" spans="1:11" ht="15.75" hidden="1" thickBot="1" x14ac:dyDescent="0.3">
      <c r="A100" s="1021" t="s">
        <v>780</v>
      </c>
      <c r="B100" s="1022"/>
      <c r="C100" s="1022"/>
      <c r="D100" s="1022"/>
      <c r="E100" s="1022"/>
      <c r="F100" s="1023"/>
      <c r="G100" s="1021" t="s">
        <v>781</v>
      </c>
      <c r="H100" s="1022"/>
      <c r="I100" s="1022"/>
      <c r="J100" s="1022"/>
      <c r="K100" s="1023"/>
    </row>
    <row r="101" spans="1:11" ht="15.75" hidden="1" thickBot="1" x14ac:dyDescent="0.3">
      <c r="A101" s="1024"/>
      <c r="B101" s="1025"/>
      <c r="C101" s="1025"/>
      <c r="D101" s="1025"/>
      <c r="E101" s="1025"/>
      <c r="F101" s="1026"/>
      <c r="G101" s="1024"/>
      <c r="H101" s="1025"/>
      <c r="I101" s="1025"/>
      <c r="J101" s="1025"/>
      <c r="K101" s="1026"/>
    </row>
    <row r="102" spans="1:11" ht="15.75" hidden="1" thickBot="1" x14ac:dyDescent="0.3">
      <c r="A102" s="881" t="s">
        <v>452</v>
      </c>
      <c r="B102" s="882"/>
      <c r="C102" s="882"/>
      <c r="D102" s="882"/>
      <c r="E102" s="882"/>
      <c r="F102" s="883"/>
      <c r="G102" s="881" t="s">
        <v>453</v>
      </c>
      <c r="H102" s="882"/>
      <c r="I102" s="882"/>
      <c r="J102" s="882"/>
      <c r="K102" s="883"/>
    </row>
    <row r="103" spans="1:11" ht="15.75" hidden="1" thickBot="1" x14ac:dyDescent="0.3">
      <c r="A103" s="881"/>
      <c r="B103" s="882"/>
      <c r="C103" s="882"/>
      <c r="D103" s="882"/>
      <c r="E103" s="882"/>
      <c r="F103" s="883"/>
      <c r="G103" s="881"/>
      <c r="H103" s="882"/>
      <c r="I103" s="882"/>
      <c r="J103" s="882"/>
      <c r="K103" s="883"/>
    </row>
    <row r="104" spans="1:11" ht="15.75" hidden="1" thickBot="1" x14ac:dyDescent="0.3">
      <c r="A104" s="881"/>
      <c r="B104" s="882"/>
      <c r="C104" s="882"/>
      <c r="D104" s="882"/>
      <c r="E104" s="882"/>
      <c r="F104" s="883"/>
      <c r="G104" s="881"/>
      <c r="H104" s="882"/>
      <c r="I104" s="882"/>
      <c r="J104" s="882"/>
      <c r="K104" s="883"/>
    </row>
    <row r="105" spans="1:11" ht="15.75" hidden="1" thickBot="1" x14ac:dyDescent="0.3">
      <c r="A105" s="881"/>
      <c r="B105" s="882"/>
      <c r="C105" s="882"/>
      <c r="D105" s="882"/>
      <c r="E105" s="882"/>
      <c r="F105" s="883"/>
      <c r="G105" s="881"/>
      <c r="H105" s="882"/>
      <c r="I105" s="882"/>
      <c r="J105" s="882"/>
      <c r="K105" s="883"/>
    </row>
    <row r="106" spans="1:11" ht="15.75" hidden="1" thickBot="1" x14ac:dyDescent="0.3">
      <c r="A106" s="881"/>
      <c r="B106" s="882"/>
      <c r="C106" s="882"/>
      <c r="D106" s="882"/>
      <c r="E106" s="882"/>
      <c r="F106" s="883"/>
      <c r="G106" s="881"/>
      <c r="H106" s="882"/>
      <c r="I106" s="882"/>
      <c r="J106" s="882"/>
      <c r="K106" s="883"/>
    </row>
    <row r="107" spans="1:11" ht="15.75" hidden="1" thickBot="1" x14ac:dyDescent="0.3">
      <c r="A107" s="881"/>
      <c r="B107" s="882"/>
      <c r="C107" s="882"/>
      <c r="D107" s="882"/>
      <c r="E107" s="882"/>
      <c r="F107" s="883"/>
      <c r="G107" s="881"/>
      <c r="H107" s="882"/>
      <c r="I107" s="882"/>
      <c r="J107" s="882"/>
      <c r="K107" s="883"/>
    </row>
    <row r="108" spans="1:11" ht="15.75" hidden="1" thickBot="1" x14ac:dyDescent="0.3">
      <c r="A108" s="881"/>
      <c r="B108" s="882"/>
      <c r="C108" s="882"/>
      <c r="D108" s="882"/>
      <c r="E108" s="882"/>
      <c r="F108" s="883"/>
      <c r="G108" s="881"/>
      <c r="H108" s="882"/>
      <c r="I108" s="882"/>
      <c r="J108" s="882"/>
      <c r="K108" s="883"/>
    </row>
    <row r="109" spans="1:11" ht="15.75" hidden="1" thickBot="1" x14ac:dyDescent="0.3">
      <c r="A109" s="881"/>
      <c r="B109" s="882"/>
      <c r="C109" s="882"/>
      <c r="D109" s="882"/>
      <c r="E109" s="882"/>
      <c r="F109" s="883"/>
      <c r="G109" s="881"/>
      <c r="H109" s="882"/>
      <c r="I109" s="882"/>
      <c r="J109" s="882"/>
      <c r="K109" s="883"/>
    </row>
    <row r="110" spans="1:11" ht="15.75" hidden="1" thickBot="1" x14ac:dyDescent="0.3">
      <c r="A110" s="881"/>
      <c r="B110" s="882"/>
      <c r="C110" s="882"/>
      <c r="D110" s="882"/>
      <c r="E110" s="882"/>
      <c r="F110" s="883"/>
      <c r="G110" s="881"/>
      <c r="H110" s="882"/>
      <c r="I110" s="882"/>
      <c r="J110" s="882"/>
      <c r="K110" s="883"/>
    </row>
    <row r="111" spans="1:11" ht="15.75" hidden="1" thickBot="1" x14ac:dyDescent="0.3">
      <c r="A111" s="881"/>
      <c r="B111" s="882"/>
      <c r="C111" s="882"/>
      <c r="D111" s="882"/>
      <c r="E111" s="882"/>
      <c r="F111" s="883"/>
      <c r="G111" s="881"/>
      <c r="H111" s="882"/>
      <c r="I111" s="882"/>
      <c r="J111" s="882"/>
      <c r="K111" s="883"/>
    </row>
    <row r="112" spans="1:11" ht="15.75" hidden="1" thickBot="1" x14ac:dyDescent="0.3">
      <c r="A112" s="881"/>
      <c r="B112" s="882"/>
      <c r="C112" s="882"/>
      <c r="D112" s="882"/>
      <c r="E112" s="882"/>
      <c r="F112" s="883"/>
      <c r="G112" s="881"/>
      <c r="H112" s="882"/>
      <c r="I112" s="882"/>
      <c r="J112" s="882"/>
      <c r="K112" s="883"/>
    </row>
    <row r="113" spans="1:11" ht="15.75" hidden="1" thickBot="1" x14ac:dyDescent="0.3">
      <c r="A113" s="881"/>
      <c r="B113" s="882"/>
      <c r="C113" s="882"/>
      <c r="D113" s="882"/>
      <c r="E113" s="882"/>
      <c r="F113" s="883"/>
      <c r="G113" s="881"/>
      <c r="H113" s="882"/>
      <c r="I113" s="882"/>
      <c r="J113" s="882"/>
      <c r="K113" s="883"/>
    </row>
    <row r="114" spans="1:11" ht="15.75" hidden="1" thickBot="1" x14ac:dyDescent="0.3">
      <c r="A114" s="881"/>
      <c r="B114" s="882"/>
      <c r="C114" s="882"/>
      <c r="D114" s="882"/>
      <c r="E114" s="882"/>
      <c r="F114" s="883"/>
      <c r="G114" s="881"/>
      <c r="H114" s="882"/>
      <c r="I114" s="882"/>
      <c r="J114" s="882"/>
      <c r="K114" s="883"/>
    </row>
    <row r="115" spans="1:11" ht="15.75" hidden="1" thickBot="1" x14ac:dyDescent="0.3">
      <c r="A115" s="881"/>
      <c r="B115" s="882"/>
      <c r="C115" s="882"/>
      <c r="D115" s="882"/>
      <c r="E115" s="882"/>
      <c r="F115" s="883"/>
      <c r="G115" s="881"/>
      <c r="H115" s="882"/>
      <c r="I115" s="882"/>
      <c r="J115" s="882"/>
      <c r="K115" s="883"/>
    </row>
    <row r="116" spans="1:11" ht="15.75" hidden="1" thickBot="1" x14ac:dyDescent="0.3">
      <c r="A116" s="1015" t="s">
        <v>599</v>
      </c>
      <c r="B116" s="1016"/>
      <c r="C116" s="1016"/>
      <c r="D116" s="1016"/>
      <c r="E116" s="1016"/>
      <c r="F116" s="1017"/>
      <c r="G116" s="1021" t="s">
        <v>600</v>
      </c>
      <c r="H116" s="1022"/>
      <c r="I116" s="1022"/>
      <c r="J116" s="1022"/>
      <c r="K116" s="1023"/>
    </row>
    <row r="117" spans="1:11" ht="15.75" hidden="1" thickBot="1" x14ac:dyDescent="0.3">
      <c r="A117" s="1018"/>
      <c r="B117" s="1019"/>
      <c r="C117" s="1019"/>
      <c r="D117" s="1019"/>
      <c r="E117" s="1019"/>
      <c r="F117" s="1020"/>
      <c r="G117" s="1024"/>
      <c r="H117" s="1025"/>
      <c r="I117" s="1025"/>
      <c r="J117" s="1025"/>
      <c r="K117" s="1026"/>
    </row>
    <row r="118" spans="1:11" ht="15.75" hidden="1" thickBot="1" x14ac:dyDescent="0.3">
      <c r="A118" s="881" t="s">
        <v>452</v>
      </c>
      <c r="B118" s="882"/>
      <c r="C118" s="882"/>
      <c r="D118" s="882"/>
      <c r="E118" s="882"/>
      <c r="F118" s="883"/>
      <c r="G118" s="881" t="s">
        <v>453</v>
      </c>
      <c r="H118" s="882"/>
      <c r="I118" s="882"/>
      <c r="J118" s="882"/>
      <c r="K118" s="883"/>
    </row>
    <row r="119" spans="1:11" ht="15.75" hidden="1" thickBot="1" x14ac:dyDescent="0.3">
      <c r="A119" s="881"/>
      <c r="B119" s="882"/>
      <c r="C119" s="882"/>
      <c r="D119" s="882"/>
      <c r="E119" s="882"/>
      <c r="F119" s="883"/>
      <c r="G119" s="881"/>
      <c r="H119" s="882"/>
      <c r="I119" s="882"/>
      <c r="J119" s="882"/>
      <c r="K119" s="883"/>
    </row>
    <row r="120" spans="1:11" ht="15.75" hidden="1" thickBot="1" x14ac:dyDescent="0.3">
      <c r="A120" s="881"/>
      <c r="B120" s="882"/>
      <c r="C120" s="882"/>
      <c r="D120" s="882"/>
      <c r="E120" s="882"/>
      <c r="F120" s="883"/>
      <c r="G120" s="881"/>
      <c r="H120" s="882"/>
      <c r="I120" s="882"/>
      <c r="J120" s="882"/>
      <c r="K120" s="883"/>
    </row>
    <row r="121" spans="1:11" ht="15.75" hidden="1" thickBot="1" x14ac:dyDescent="0.3">
      <c r="A121" s="881"/>
      <c r="B121" s="882"/>
      <c r="C121" s="882"/>
      <c r="D121" s="882"/>
      <c r="E121" s="882"/>
      <c r="F121" s="883"/>
      <c r="G121" s="881"/>
      <c r="H121" s="882"/>
      <c r="I121" s="882"/>
      <c r="J121" s="882"/>
      <c r="K121" s="883"/>
    </row>
    <row r="122" spans="1:11" ht="15.75" hidden="1" thickBot="1" x14ac:dyDescent="0.3">
      <c r="A122" s="881"/>
      <c r="B122" s="882"/>
      <c r="C122" s="882"/>
      <c r="D122" s="882"/>
      <c r="E122" s="882"/>
      <c r="F122" s="883"/>
      <c r="G122" s="881"/>
      <c r="H122" s="882"/>
      <c r="I122" s="882"/>
      <c r="J122" s="882"/>
      <c r="K122" s="883"/>
    </row>
    <row r="123" spans="1:11" ht="15.75" hidden="1" thickBot="1" x14ac:dyDescent="0.3">
      <c r="A123" s="881"/>
      <c r="B123" s="882"/>
      <c r="C123" s="882"/>
      <c r="D123" s="882"/>
      <c r="E123" s="882"/>
      <c r="F123" s="883"/>
      <c r="G123" s="881"/>
      <c r="H123" s="882"/>
      <c r="I123" s="882"/>
      <c r="J123" s="882"/>
      <c r="K123" s="883"/>
    </row>
    <row r="124" spans="1:11" ht="15.75" hidden="1" thickBot="1" x14ac:dyDescent="0.3">
      <c r="A124" s="881"/>
      <c r="B124" s="882"/>
      <c r="C124" s="882"/>
      <c r="D124" s="882"/>
      <c r="E124" s="882"/>
      <c r="F124" s="883"/>
      <c r="G124" s="881"/>
      <c r="H124" s="882"/>
      <c r="I124" s="882"/>
      <c r="J124" s="882"/>
      <c r="K124" s="883"/>
    </row>
    <row r="125" spans="1:11" ht="15.75" hidden="1" thickBot="1" x14ac:dyDescent="0.3">
      <c r="A125" s="881"/>
      <c r="B125" s="882"/>
      <c r="C125" s="882"/>
      <c r="D125" s="882"/>
      <c r="E125" s="882"/>
      <c r="F125" s="883"/>
      <c r="G125" s="881"/>
      <c r="H125" s="882"/>
      <c r="I125" s="882"/>
      <c r="J125" s="882"/>
      <c r="K125" s="883"/>
    </row>
    <row r="126" spans="1:11" ht="15.75" hidden="1" thickBot="1" x14ac:dyDescent="0.3">
      <c r="A126" s="881"/>
      <c r="B126" s="882"/>
      <c r="C126" s="882"/>
      <c r="D126" s="882"/>
      <c r="E126" s="882"/>
      <c r="F126" s="883"/>
      <c r="G126" s="881"/>
      <c r="H126" s="882"/>
      <c r="I126" s="882"/>
      <c r="J126" s="882"/>
      <c r="K126" s="883"/>
    </row>
    <row r="127" spans="1:11" ht="15.75" hidden="1" thickBot="1" x14ac:dyDescent="0.3">
      <c r="A127" s="881"/>
      <c r="B127" s="882"/>
      <c r="C127" s="882"/>
      <c r="D127" s="882"/>
      <c r="E127" s="882"/>
      <c r="F127" s="883"/>
      <c r="G127" s="881"/>
      <c r="H127" s="882"/>
      <c r="I127" s="882"/>
      <c r="J127" s="882"/>
      <c r="K127" s="883"/>
    </row>
    <row r="128" spans="1:11" ht="15.75" hidden="1" thickBot="1" x14ac:dyDescent="0.3">
      <c r="A128" s="881"/>
      <c r="B128" s="882"/>
      <c r="C128" s="882"/>
      <c r="D128" s="882"/>
      <c r="E128" s="882"/>
      <c r="F128" s="883"/>
      <c r="G128" s="881"/>
      <c r="H128" s="882"/>
      <c r="I128" s="882"/>
      <c r="J128" s="882"/>
      <c r="K128" s="883"/>
    </row>
    <row r="129" spans="1:11" ht="15.75" hidden="1" thickBot="1" x14ac:dyDescent="0.3">
      <c r="A129" s="881"/>
      <c r="B129" s="882"/>
      <c r="C129" s="882"/>
      <c r="D129" s="882"/>
      <c r="E129" s="882"/>
      <c r="F129" s="883"/>
      <c r="G129" s="881"/>
      <c r="H129" s="882"/>
      <c r="I129" s="882"/>
      <c r="J129" s="882"/>
      <c r="K129" s="883"/>
    </row>
    <row r="130" spans="1:11" ht="15.75" hidden="1" thickBot="1" x14ac:dyDescent="0.3">
      <c r="A130" s="881"/>
      <c r="B130" s="882"/>
      <c r="C130" s="882"/>
      <c r="D130" s="882"/>
      <c r="E130" s="882"/>
      <c r="F130" s="883"/>
      <c r="G130" s="881"/>
      <c r="H130" s="882"/>
      <c r="I130" s="882"/>
      <c r="J130" s="882"/>
      <c r="K130" s="883"/>
    </row>
    <row r="131" spans="1:11" ht="15.75" hidden="1" thickBot="1" x14ac:dyDescent="0.3">
      <c r="A131" s="881"/>
      <c r="B131" s="882"/>
      <c r="C131" s="882"/>
      <c r="D131" s="882"/>
      <c r="E131" s="882"/>
      <c r="F131" s="883"/>
      <c r="G131" s="881"/>
      <c r="H131" s="882"/>
      <c r="I131" s="882"/>
      <c r="J131" s="882"/>
      <c r="K131" s="883"/>
    </row>
    <row r="132" spans="1:11" ht="15.75" hidden="1" thickBot="1" x14ac:dyDescent="0.3">
      <c r="A132" s="1015" t="s">
        <v>1012</v>
      </c>
      <c r="B132" s="1016"/>
      <c r="C132" s="1016"/>
      <c r="D132" s="1016"/>
      <c r="E132" s="1016"/>
      <c r="F132" s="1017"/>
      <c r="G132" s="1021" t="s">
        <v>1013</v>
      </c>
      <c r="H132" s="1022"/>
      <c r="I132" s="1022"/>
      <c r="J132" s="1022"/>
      <c r="K132" s="1023"/>
    </row>
    <row r="133" spans="1:11" ht="15.75" hidden="1" thickBot="1" x14ac:dyDescent="0.3">
      <c r="A133" s="1018"/>
      <c r="B133" s="1019"/>
      <c r="C133" s="1019"/>
      <c r="D133" s="1019"/>
      <c r="E133" s="1019"/>
      <c r="F133" s="1020"/>
      <c r="G133" s="1024"/>
      <c r="H133" s="1025"/>
      <c r="I133" s="1025"/>
      <c r="J133" s="1025"/>
      <c r="K133" s="1026"/>
    </row>
    <row r="134" spans="1:11" x14ac:dyDescent="0.25">
      <c r="A134" s="896" t="s">
        <v>501</v>
      </c>
      <c r="B134" s="897"/>
      <c r="C134" s="897"/>
      <c r="D134" s="897"/>
      <c r="E134" s="897"/>
      <c r="F134" s="898"/>
      <c r="G134" s="896" t="s">
        <v>502</v>
      </c>
      <c r="H134" s="897"/>
      <c r="I134" s="897"/>
      <c r="J134" s="897"/>
      <c r="K134" s="898"/>
    </row>
    <row r="135" spans="1:11" x14ac:dyDescent="0.25">
      <c r="A135" s="881"/>
      <c r="B135" s="882"/>
      <c r="C135" s="882"/>
      <c r="D135" s="882"/>
      <c r="E135" s="882"/>
      <c r="F135" s="883"/>
      <c r="G135" s="881"/>
      <c r="H135" s="882"/>
      <c r="I135" s="882"/>
      <c r="J135" s="882"/>
      <c r="K135" s="883"/>
    </row>
    <row r="136" spans="1:11" x14ac:dyDescent="0.25">
      <c r="A136" s="881"/>
      <c r="B136" s="882"/>
      <c r="C136" s="882"/>
      <c r="D136" s="882"/>
      <c r="E136" s="882"/>
      <c r="F136" s="883"/>
      <c r="G136" s="881"/>
      <c r="H136" s="882"/>
      <c r="I136" s="882"/>
      <c r="J136" s="882"/>
      <c r="K136" s="883"/>
    </row>
    <row r="137" spans="1:11" x14ac:dyDescent="0.25">
      <c r="A137" s="881"/>
      <c r="B137" s="882"/>
      <c r="C137" s="882"/>
      <c r="D137" s="882"/>
      <c r="E137" s="882"/>
      <c r="F137" s="883"/>
      <c r="G137" s="881"/>
      <c r="H137" s="882"/>
      <c r="I137" s="882"/>
      <c r="J137" s="882"/>
      <c r="K137" s="883"/>
    </row>
    <row r="138" spans="1:11" x14ac:dyDescent="0.25">
      <c r="A138" s="881"/>
      <c r="B138" s="882"/>
      <c r="C138" s="882"/>
      <c r="D138" s="882"/>
      <c r="E138" s="882"/>
      <c r="F138" s="883"/>
      <c r="G138" s="881"/>
      <c r="H138" s="882"/>
      <c r="I138" s="882"/>
      <c r="J138" s="882"/>
      <c r="K138" s="883"/>
    </row>
    <row r="139" spans="1:11" x14ac:dyDescent="0.25">
      <c r="A139" s="881"/>
      <c r="B139" s="882"/>
      <c r="C139" s="882"/>
      <c r="D139" s="882"/>
      <c r="E139" s="882"/>
      <c r="F139" s="883"/>
      <c r="G139" s="881"/>
      <c r="H139" s="882"/>
      <c r="I139" s="882"/>
      <c r="J139" s="882"/>
      <c r="K139" s="883"/>
    </row>
    <row r="140" spans="1:11" x14ac:dyDescent="0.25">
      <c r="A140" s="881"/>
      <c r="B140" s="882"/>
      <c r="C140" s="882"/>
      <c r="D140" s="882"/>
      <c r="E140" s="882"/>
      <c r="F140" s="883"/>
      <c r="G140" s="881"/>
      <c r="H140" s="882"/>
      <c r="I140" s="882"/>
      <c r="J140" s="882"/>
      <c r="K140" s="883"/>
    </row>
    <row r="141" spans="1:11" x14ac:dyDescent="0.25">
      <c r="A141" s="881"/>
      <c r="B141" s="882"/>
      <c r="C141" s="882"/>
      <c r="D141" s="882"/>
      <c r="E141" s="882"/>
      <c r="F141" s="883"/>
      <c r="G141" s="881"/>
      <c r="H141" s="882"/>
      <c r="I141" s="882"/>
      <c r="J141" s="882"/>
      <c r="K141" s="883"/>
    </row>
    <row r="142" spans="1:11" x14ac:dyDescent="0.25">
      <c r="A142" s="881"/>
      <c r="B142" s="882"/>
      <c r="C142" s="882"/>
      <c r="D142" s="882"/>
      <c r="E142" s="882"/>
      <c r="F142" s="883"/>
      <c r="G142" s="881"/>
      <c r="H142" s="882"/>
      <c r="I142" s="882"/>
      <c r="J142" s="882"/>
      <c r="K142" s="883"/>
    </row>
    <row r="143" spans="1:11" x14ac:dyDescent="0.25">
      <c r="A143" s="881"/>
      <c r="B143" s="882"/>
      <c r="C143" s="882"/>
      <c r="D143" s="882"/>
      <c r="E143" s="882"/>
      <c r="F143" s="883"/>
      <c r="G143" s="881"/>
      <c r="H143" s="882"/>
      <c r="I143" s="882"/>
      <c r="J143" s="882"/>
      <c r="K143" s="883"/>
    </row>
    <row r="144" spans="1:11" x14ac:dyDescent="0.25">
      <c r="A144" s="881"/>
      <c r="B144" s="882"/>
      <c r="C144" s="882"/>
      <c r="D144" s="882"/>
      <c r="E144" s="882"/>
      <c r="F144" s="883"/>
      <c r="G144" s="881"/>
      <c r="H144" s="882"/>
      <c r="I144" s="882"/>
      <c r="J144" s="882"/>
      <c r="K144" s="883"/>
    </row>
    <row r="145" spans="1:11" x14ac:dyDescent="0.25">
      <c r="A145" s="881"/>
      <c r="B145" s="882"/>
      <c r="C145" s="882"/>
      <c r="D145" s="882"/>
      <c r="E145" s="882"/>
      <c r="F145" s="883"/>
      <c r="G145" s="881"/>
      <c r="H145" s="882"/>
      <c r="I145" s="882"/>
      <c r="J145" s="882"/>
      <c r="K145" s="883"/>
    </row>
    <row r="146" spans="1:11" x14ac:dyDescent="0.25">
      <c r="A146" s="881"/>
      <c r="B146" s="882"/>
      <c r="C146" s="882"/>
      <c r="D146" s="882"/>
      <c r="E146" s="882"/>
      <c r="F146" s="883"/>
      <c r="G146" s="881"/>
      <c r="H146" s="882"/>
      <c r="I146" s="882"/>
      <c r="J146" s="882"/>
      <c r="K146" s="883"/>
    </row>
    <row r="147" spans="1:11" ht="15.75" thickBot="1" x14ac:dyDescent="0.3">
      <c r="A147" s="881"/>
      <c r="B147" s="882"/>
      <c r="C147" s="882"/>
      <c r="D147" s="882"/>
      <c r="E147" s="882"/>
      <c r="F147" s="883"/>
      <c r="G147" s="881"/>
      <c r="H147" s="882"/>
      <c r="I147" s="882"/>
      <c r="J147" s="882"/>
      <c r="K147" s="883"/>
    </row>
    <row r="148" spans="1:11" x14ac:dyDescent="0.25">
      <c r="A148" s="1015" t="s">
        <v>1252</v>
      </c>
      <c r="B148" s="1016"/>
      <c r="C148" s="1016"/>
      <c r="D148" s="1016"/>
      <c r="E148" s="1016"/>
      <c r="F148" s="1017"/>
      <c r="G148" s="1021" t="s">
        <v>1252</v>
      </c>
      <c r="H148" s="1022"/>
      <c r="I148" s="1022"/>
      <c r="J148" s="1022"/>
      <c r="K148" s="1023"/>
    </row>
    <row r="149" spans="1:11" ht="15.75" thickBot="1" x14ac:dyDescent="0.3">
      <c r="A149" s="1018"/>
      <c r="B149" s="1019"/>
      <c r="C149" s="1019"/>
      <c r="D149" s="1019"/>
      <c r="E149" s="1019"/>
      <c r="F149" s="1020"/>
      <c r="G149" s="1024"/>
      <c r="H149" s="1025"/>
      <c r="I149" s="1025"/>
      <c r="J149" s="1025"/>
      <c r="K149" s="1026"/>
    </row>
    <row r="150" spans="1:11" x14ac:dyDescent="0.25">
      <c r="A150" s="896" t="s">
        <v>503</v>
      </c>
      <c r="B150" s="897"/>
      <c r="C150" s="897"/>
      <c r="D150" s="897"/>
      <c r="E150" s="897"/>
      <c r="F150" s="898"/>
      <c r="G150" s="896"/>
      <c r="H150" s="897"/>
      <c r="I150" s="897"/>
      <c r="J150" s="897"/>
      <c r="K150" s="898"/>
    </row>
    <row r="151" spans="1:11" x14ac:dyDescent="0.25">
      <c r="A151" s="881"/>
      <c r="B151" s="882"/>
      <c r="C151" s="882"/>
      <c r="D151" s="882"/>
      <c r="E151" s="882"/>
      <c r="F151" s="883"/>
      <c r="G151" s="881"/>
      <c r="H151" s="882"/>
      <c r="I151" s="882"/>
      <c r="J151" s="882"/>
      <c r="K151" s="883"/>
    </row>
    <row r="152" spans="1:11" x14ac:dyDescent="0.25">
      <c r="A152" s="881"/>
      <c r="B152" s="882"/>
      <c r="C152" s="882"/>
      <c r="D152" s="882"/>
      <c r="E152" s="882"/>
      <c r="F152" s="883"/>
      <c r="G152" s="881"/>
      <c r="H152" s="882"/>
      <c r="I152" s="882"/>
      <c r="J152" s="882"/>
      <c r="K152" s="883"/>
    </row>
    <row r="153" spans="1:11" x14ac:dyDescent="0.25">
      <c r="A153" s="881"/>
      <c r="B153" s="882"/>
      <c r="C153" s="882"/>
      <c r="D153" s="882"/>
      <c r="E153" s="882"/>
      <c r="F153" s="883"/>
      <c r="G153" s="881"/>
      <c r="H153" s="882"/>
      <c r="I153" s="882"/>
      <c r="J153" s="882"/>
      <c r="K153" s="883"/>
    </row>
    <row r="154" spans="1:11" x14ac:dyDescent="0.25">
      <c r="A154" s="881"/>
      <c r="B154" s="882"/>
      <c r="C154" s="882"/>
      <c r="D154" s="882"/>
      <c r="E154" s="882"/>
      <c r="F154" s="883"/>
      <c r="G154" s="881"/>
      <c r="H154" s="882"/>
      <c r="I154" s="882"/>
      <c r="J154" s="882"/>
      <c r="K154" s="883"/>
    </row>
    <row r="155" spans="1:11" x14ac:dyDescent="0.25">
      <c r="A155" s="881"/>
      <c r="B155" s="882"/>
      <c r="C155" s="882"/>
      <c r="D155" s="882"/>
      <c r="E155" s="882"/>
      <c r="F155" s="883"/>
      <c r="G155" s="881"/>
      <c r="H155" s="882"/>
      <c r="I155" s="882"/>
      <c r="J155" s="882"/>
      <c r="K155" s="883"/>
    </row>
    <row r="156" spans="1:11" x14ac:dyDescent="0.25">
      <c r="A156" s="881"/>
      <c r="B156" s="882"/>
      <c r="C156" s="882"/>
      <c r="D156" s="882"/>
      <c r="E156" s="882"/>
      <c r="F156" s="883"/>
      <c r="G156" s="881"/>
      <c r="H156" s="882"/>
      <c r="I156" s="882"/>
      <c r="J156" s="882"/>
      <c r="K156" s="883"/>
    </row>
    <row r="157" spans="1:11" x14ac:dyDescent="0.25">
      <c r="A157" s="881"/>
      <c r="B157" s="882"/>
      <c r="C157" s="882"/>
      <c r="D157" s="882"/>
      <c r="E157" s="882"/>
      <c r="F157" s="883"/>
      <c r="G157" s="881"/>
      <c r="H157" s="882"/>
      <c r="I157" s="882"/>
      <c r="J157" s="882"/>
      <c r="K157" s="883"/>
    </row>
    <row r="158" spans="1:11" x14ac:dyDescent="0.25">
      <c r="A158" s="881"/>
      <c r="B158" s="882"/>
      <c r="C158" s="882"/>
      <c r="D158" s="882"/>
      <c r="E158" s="882"/>
      <c r="F158" s="883"/>
      <c r="G158" s="881"/>
      <c r="H158" s="882"/>
      <c r="I158" s="882"/>
      <c r="J158" s="882"/>
      <c r="K158" s="883"/>
    </row>
    <row r="159" spans="1:11" x14ac:dyDescent="0.25">
      <c r="A159" s="881"/>
      <c r="B159" s="882"/>
      <c r="C159" s="882"/>
      <c r="D159" s="882"/>
      <c r="E159" s="882"/>
      <c r="F159" s="883"/>
      <c r="G159" s="881"/>
      <c r="H159" s="882"/>
      <c r="I159" s="882"/>
      <c r="J159" s="882"/>
      <c r="K159" s="883"/>
    </row>
    <row r="160" spans="1:11" x14ac:dyDescent="0.25">
      <c r="A160" s="881"/>
      <c r="B160" s="882"/>
      <c r="C160" s="882"/>
      <c r="D160" s="882"/>
      <c r="E160" s="882"/>
      <c r="F160" s="883"/>
      <c r="G160" s="881"/>
      <c r="H160" s="882"/>
      <c r="I160" s="882"/>
      <c r="J160" s="882"/>
      <c r="K160" s="883"/>
    </row>
    <row r="161" spans="1:11" x14ac:dyDescent="0.25">
      <c r="A161" s="881"/>
      <c r="B161" s="882"/>
      <c r="C161" s="882"/>
      <c r="D161" s="882"/>
      <c r="E161" s="882"/>
      <c r="F161" s="883"/>
      <c r="G161" s="881"/>
      <c r="H161" s="882"/>
      <c r="I161" s="882"/>
      <c r="J161" s="882"/>
      <c r="K161" s="883"/>
    </row>
    <row r="162" spans="1:11" x14ac:dyDescent="0.25">
      <c r="A162" s="881"/>
      <c r="B162" s="882"/>
      <c r="C162" s="882"/>
      <c r="D162" s="882"/>
      <c r="E162" s="882"/>
      <c r="F162" s="883"/>
      <c r="G162" s="881"/>
      <c r="H162" s="882"/>
      <c r="I162" s="882"/>
      <c r="J162" s="882"/>
      <c r="K162" s="883"/>
    </row>
    <row r="163" spans="1:11" ht="15.75" thickBot="1" x14ac:dyDescent="0.3">
      <c r="A163" s="881"/>
      <c r="B163" s="882"/>
      <c r="C163" s="882"/>
      <c r="D163" s="882"/>
      <c r="E163" s="882"/>
      <c r="F163" s="883"/>
      <c r="G163" s="881"/>
      <c r="H163" s="882"/>
      <c r="I163" s="882"/>
      <c r="J163" s="882"/>
      <c r="K163" s="883"/>
    </row>
    <row r="164" spans="1:11" x14ac:dyDescent="0.25">
      <c r="A164" s="1021" t="s">
        <v>1253</v>
      </c>
      <c r="B164" s="1022"/>
      <c r="C164" s="1022"/>
      <c r="D164" s="1022"/>
      <c r="E164" s="1022"/>
      <c r="F164" s="1023"/>
      <c r="G164" s="1021" t="s">
        <v>1254</v>
      </c>
      <c r="H164" s="1022"/>
      <c r="I164" s="1022"/>
      <c r="J164" s="1022"/>
      <c r="K164" s="1023"/>
    </row>
    <row r="165" spans="1:11" ht="15.75" thickBot="1" x14ac:dyDescent="0.3">
      <c r="A165" s="1024"/>
      <c r="B165" s="1025"/>
      <c r="C165" s="1025"/>
      <c r="D165" s="1025"/>
      <c r="E165" s="1025"/>
      <c r="F165" s="1026"/>
      <c r="G165" s="1024"/>
      <c r="H165" s="1025"/>
      <c r="I165" s="1025"/>
      <c r="J165" s="1025"/>
      <c r="K165" s="1026"/>
    </row>
    <row r="166" spans="1:11" ht="0.75" customHeight="1" thickBot="1" x14ac:dyDescent="0.3">
      <c r="A166" s="1018"/>
      <c r="B166" s="1019"/>
      <c r="C166" s="1019"/>
      <c r="D166" s="1019"/>
      <c r="E166" s="1019"/>
      <c r="F166" s="1020"/>
      <c r="G166" s="1024"/>
      <c r="H166" s="1025"/>
      <c r="I166" s="1025"/>
      <c r="J166" s="1025"/>
      <c r="K166" s="1026"/>
    </row>
    <row r="167" spans="1:11" x14ac:dyDescent="0.25">
      <c r="A167" s="896" t="s">
        <v>501</v>
      </c>
      <c r="B167" s="897"/>
      <c r="C167" s="897"/>
      <c r="D167" s="897"/>
      <c r="E167" s="897"/>
      <c r="F167" s="898"/>
      <c r="G167" s="896" t="s">
        <v>502</v>
      </c>
      <c r="H167" s="897"/>
      <c r="I167" s="897"/>
      <c r="J167" s="897"/>
      <c r="K167" s="898"/>
    </row>
    <row r="168" spans="1:11" x14ac:dyDescent="0.25">
      <c r="A168" s="881"/>
      <c r="B168" s="882"/>
      <c r="C168" s="882"/>
      <c r="D168" s="882"/>
      <c r="E168" s="882"/>
      <c r="F168" s="883"/>
      <c r="G168" s="881"/>
      <c r="H168" s="882"/>
      <c r="I168" s="882"/>
      <c r="J168" s="882"/>
      <c r="K168" s="883"/>
    </row>
    <row r="169" spans="1:11" x14ac:dyDescent="0.25">
      <c r="A169" s="881"/>
      <c r="B169" s="882"/>
      <c r="C169" s="882"/>
      <c r="D169" s="882"/>
      <c r="E169" s="882"/>
      <c r="F169" s="883"/>
      <c r="G169" s="881"/>
      <c r="H169" s="882"/>
      <c r="I169" s="882"/>
      <c r="J169" s="882"/>
      <c r="K169" s="883"/>
    </row>
    <row r="170" spans="1:11" x14ac:dyDescent="0.25">
      <c r="A170" s="881"/>
      <c r="B170" s="882"/>
      <c r="C170" s="882"/>
      <c r="D170" s="882"/>
      <c r="E170" s="882"/>
      <c r="F170" s="883"/>
      <c r="G170" s="881"/>
      <c r="H170" s="882"/>
      <c r="I170" s="882"/>
      <c r="J170" s="882"/>
      <c r="K170" s="883"/>
    </row>
    <row r="171" spans="1:11" x14ac:dyDescent="0.25">
      <c r="A171" s="881"/>
      <c r="B171" s="882"/>
      <c r="C171" s="882"/>
      <c r="D171" s="882"/>
      <c r="E171" s="882"/>
      <c r="F171" s="883"/>
      <c r="G171" s="881"/>
      <c r="H171" s="882"/>
      <c r="I171" s="882"/>
      <c r="J171" s="882"/>
      <c r="K171" s="883"/>
    </row>
    <row r="172" spans="1:11" x14ac:dyDescent="0.25">
      <c r="A172" s="881"/>
      <c r="B172" s="882"/>
      <c r="C172" s="882"/>
      <c r="D172" s="882"/>
      <c r="E172" s="882"/>
      <c r="F172" s="883"/>
      <c r="G172" s="881"/>
      <c r="H172" s="882"/>
      <c r="I172" s="882"/>
      <c r="J172" s="882"/>
      <c r="K172" s="883"/>
    </row>
    <row r="173" spans="1:11" x14ac:dyDescent="0.25">
      <c r="A173" s="881"/>
      <c r="B173" s="882"/>
      <c r="C173" s="882"/>
      <c r="D173" s="882"/>
      <c r="E173" s="882"/>
      <c r="F173" s="883"/>
      <c r="G173" s="881"/>
      <c r="H173" s="882"/>
      <c r="I173" s="882"/>
      <c r="J173" s="882"/>
      <c r="K173" s="883"/>
    </row>
    <row r="174" spans="1:11" x14ac:dyDescent="0.25">
      <c r="A174" s="881"/>
      <c r="B174" s="882"/>
      <c r="C174" s="882"/>
      <c r="D174" s="882"/>
      <c r="E174" s="882"/>
      <c r="F174" s="883"/>
      <c r="G174" s="881"/>
      <c r="H174" s="882"/>
      <c r="I174" s="882"/>
      <c r="J174" s="882"/>
      <c r="K174" s="883"/>
    </row>
    <row r="175" spans="1:11" x14ac:dyDescent="0.25">
      <c r="A175" s="881"/>
      <c r="B175" s="882"/>
      <c r="C175" s="882"/>
      <c r="D175" s="882"/>
      <c r="E175" s="882"/>
      <c r="F175" s="883"/>
      <c r="G175" s="881"/>
      <c r="H175" s="882"/>
      <c r="I175" s="882"/>
      <c r="J175" s="882"/>
      <c r="K175" s="883"/>
    </row>
    <row r="176" spans="1:11" x14ac:dyDescent="0.25">
      <c r="A176" s="881"/>
      <c r="B176" s="882"/>
      <c r="C176" s="882"/>
      <c r="D176" s="882"/>
      <c r="E176" s="882"/>
      <c r="F176" s="883"/>
      <c r="G176" s="881"/>
      <c r="H176" s="882"/>
      <c r="I176" s="882"/>
      <c r="J176" s="882"/>
      <c r="K176" s="883"/>
    </row>
    <row r="177" spans="1:11" x14ac:dyDescent="0.25">
      <c r="A177" s="881"/>
      <c r="B177" s="882"/>
      <c r="C177" s="882"/>
      <c r="D177" s="882"/>
      <c r="E177" s="882"/>
      <c r="F177" s="883"/>
      <c r="G177" s="881"/>
      <c r="H177" s="882"/>
      <c r="I177" s="882"/>
      <c r="J177" s="882"/>
      <c r="K177" s="883"/>
    </row>
    <row r="178" spans="1:11" x14ac:dyDescent="0.25">
      <c r="A178" s="881"/>
      <c r="B178" s="882"/>
      <c r="C178" s="882"/>
      <c r="D178" s="882"/>
      <c r="E178" s="882"/>
      <c r="F178" s="883"/>
      <c r="G178" s="881"/>
      <c r="H178" s="882"/>
      <c r="I178" s="882"/>
      <c r="J178" s="882"/>
      <c r="K178" s="883"/>
    </row>
    <row r="179" spans="1:11" x14ac:dyDescent="0.25">
      <c r="A179" s="881"/>
      <c r="B179" s="882"/>
      <c r="C179" s="882"/>
      <c r="D179" s="882"/>
      <c r="E179" s="882"/>
      <c r="F179" s="883"/>
      <c r="G179" s="881"/>
      <c r="H179" s="882"/>
      <c r="I179" s="882"/>
      <c r="J179" s="882"/>
      <c r="K179" s="883"/>
    </row>
    <row r="180" spans="1:11" ht="15.75" thickBot="1" x14ac:dyDescent="0.3">
      <c r="A180" s="881"/>
      <c r="B180" s="882"/>
      <c r="C180" s="882"/>
      <c r="D180" s="882"/>
      <c r="E180" s="882"/>
      <c r="F180" s="883"/>
      <c r="G180" s="881"/>
      <c r="H180" s="882"/>
      <c r="I180" s="882"/>
      <c r="J180" s="882"/>
      <c r="K180" s="883"/>
    </row>
    <row r="181" spans="1:11" x14ac:dyDescent="0.25">
      <c r="A181" s="1015" t="s">
        <v>1255</v>
      </c>
      <c r="B181" s="1016"/>
      <c r="C181" s="1016"/>
      <c r="D181" s="1016"/>
      <c r="E181" s="1016"/>
      <c r="F181" s="1017"/>
      <c r="G181" s="1021" t="s">
        <v>1256</v>
      </c>
      <c r="H181" s="1022"/>
      <c r="I181" s="1022"/>
      <c r="J181" s="1022"/>
      <c r="K181" s="1023"/>
    </row>
    <row r="182" spans="1:11" ht="15.75" thickBot="1" x14ac:dyDescent="0.3">
      <c r="A182" s="1018"/>
      <c r="B182" s="1019"/>
      <c r="C182" s="1019"/>
      <c r="D182" s="1019"/>
      <c r="E182" s="1019"/>
      <c r="F182" s="1020"/>
      <c r="G182" s="1024"/>
      <c r="H182" s="1025"/>
      <c r="I182" s="1025"/>
      <c r="J182" s="1025"/>
      <c r="K182" s="1026"/>
    </row>
    <row r="183" spans="1:11" ht="15" customHeight="1" x14ac:dyDescent="0.25">
      <c r="A183" s="896" t="s">
        <v>501</v>
      </c>
      <c r="B183" s="897"/>
      <c r="C183" s="897"/>
      <c r="D183" s="897"/>
      <c r="E183" s="897"/>
      <c r="F183" s="898"/>
      <c r="G183" s="896" t="s">
        <v>502</v>
      </c>
      <c r="H183" s="897"/>
      <c r="I183" s="897"/>
      <c r="J183" s="897"/>
      <c r="K183" s="898"/>
    </row>
    <row r="184" spans="1:11" ht="15" customHeight="1" x14ac:dyDescent="0.25">
      <c r="A184" s="881"/>
      <c r="B184" s="882"/>
      <c r="C184" s="882"/>
      <c r="D184" s="882"/>
      <c r="E184" s="882"/>
      <c r="F184" s="883"/>
      <c r="G184" s="881"/>
      <c r="H184" s="882"/>
      <c r="I184" s="882"/>
      <c r="J184" s="882"/>
      <c r="K184" s="883"/>
    </row>
    <row r="185" spans="1:11" ht="15" customHeight="1" x14ac:dyDescent="0.25">
      <c r="A185" s="881"/>
      <c r="B185" s="882"/>
      <c r="C185" s="882"/>
      <c r="D185" s="882"/>
      <c r="E185" s="882"/>
      <c r="F185" s="883"/>
      <c r="G185" s="881"/>
      <c r="H185" s="882"/>
      <c r="I185" s="882"/>
      <c r="J185" s="882"/>
      <c r="K185" s="883"/>
    </row>
    <row r="186" spans="1:11" ht="15" customHeight="1" x14ac:dyDescent="0.25">
      <c r="A186" s="881"/>
      <c r="B186" s="882"/>
      <c r="C186" s="882"/>
      <c r="D186" s="882"/>
      <c r="E186" s="882"/>
      <c r="F186" s="883"/>
      <c r="G186" s="881"/>
      <c r="H186" s="882"/>
      <c r="I186" s="882"/>
      <c r="J186" s="882"/>
      <c r="K186" s="883"/>
    </row>
    <row r="187" spans="1:11" ht="15" customHeight="1" x14ac:dyDescent="0.25">
      <c r="A187" s="881"/>
      <c r="B187" s="882"/>
      <c r="C187" s="882"/>
      <c r="D187" s="882"/>
      <c r="E187" s="882"/>
      <c r="F187" s="883"/>
      <c r="G187" s="881"/>
      <c r="H187" s="882"/>
      <c r="I187" s="882"/>
      <c r="J187" s="882"/>
      <c r="K187" s="883"/>
    </row>
    <row r="188" spans="1:11" ht="15" customHeight="1" x14ac:dyDescent="0.25">
      <c r="A188" s="881"/>
      <c r="B188" s="882"/>
      <c r="C188" s="882"/>
      <c r="D188" s="882"/>
      <c r="E188" s="882"/>
      <c r="F188" s="883"/>
      <c r="G188" s="881"/>
      <c r="H188" s="882"/>
      <c r="I188" s="882"/>
      <c r="J188" s="882"/>
      <c r="K188" s="883"/>
    </row>
    <row r="189" spans="1:11" ht="15" customHeight="1" x14ac:dyDescent="0.25">
      <c r="A189" s="881"/>
      <c r="B189" s="882"/>
      <c r="C189" s="882"/>
      <c r="D189" s="882"/>
      <c r="E189" s="882"/>
      <c r="F189" s="883"/>
      <c r="G189" s="881"/>
      <c r="H189" s="882"/>
      <c r="I189" s="882"/>
      <c r="J189" s="882"/>
      <c r="K189" s="883"/>
    </row>
    <row r="190" spans="1:11" ht="15" customHeight="1" x14ac:dyDescent="0.25">
      <c r="A190" s="881"/>
      <c r="B190" s="882"/>
      <c r="C190" s="882"/>
      <c r="D190" s="882"/>
      <c r="E190" s="882"/>
      <c r="F190" s="883"/>
      <c r="G190" s="881"/>
      <c r="H190" s="882"/>
      <c r="I190" s="882"/>
      <c r="J190" s="882"/>
      <c r="K190" s="883"/>
    </row>
    <row r="191" spans="1:11" ht="15" customHeight="1" x14ac:dyDescent="0.25">
      <c r="A191" s="881"/>
      <c r="B191" s="882"/>
      <c r="C191" s="882"/>
      <c r="D191" s="882"/>
      <c r="E191" s="882"/>
      <c r="F191" s="883"/>
      <c r="G191" s="881"/>
      <c r="H191" s="882"/>
      <c r="I191" s="882"/>
      <c r="J191" s="882"/>
      <c r="K191" s="883"/>
    </row>
    <row r="192" spans="1:11" ht="15" customHeight="1" x14ac:dyDescent="0.25">
      <c r="A192" s="881"/>
      <c r="B192" s="882"/>
      <c r="C192" s="882"/>
      <c r="D192" s="882"/>
      <c r="E192" s="882"/>
      <c r="F192" s="883"/>
      <c r="G192" s="881"/>
      <c r="H192" s="882"/>
      <c r="I192" s="882"/>
      <c r="J192" s="882"/>
      <c r="K192" s="883"/>
    </row>
    <row r="193" spans="1:11" ht="15" customHeight="1" x14ac:dyDescent="0.25">
      <c r="A193" s="881"/>
      <c r="B193" s="882"/>
      <c r="C193" s="882"/>
      <c r="D193" s="882"/>
      <c r="E193" s="882"/>
      <c r="F193" s="883"/>
      <c r="G193" s="881"/>
      <c r="H193" s="882"/>
      <c r="I193" s="882"/>
      <c r="J193" s="882"/>
      <c r="K193" s="883"/>
    </row>
    <row r="194" spans="1:11" ht="15" customHeight="1" x14ac:dyDescent="0.25">
      <c r="A194" s="881"/>
      <c r="B194" s="882"/>
      <c r="C194" s="882"/>
      <c r="D194" s="882"/>
      <c r="E194" s="882"/>
      <c r="F194" s="883"/>
      <c r="G194" s="881"/>
      <c r="H194" s="882"/>
      <c r="I194" s="882"/>
      <c r="J194" s="882"/>
      <c r="K194" s="883"/>
    </row>
    <row r="195" spans="1:11" ht="15" customHeight="1" x14ac:dyDescent="0.25">
      <c r="A195" s="881"/>
      <c r="B195" s="882"/>
      <c r="C195" s="882"/>
      <c r="D195" s="882"/>
      <c r="E195" s="882"/>
      <c r="F195" s="883"/>
      <c r="G195" s="881"/>
      <c r="H195" s="882"/>
      <c r="I195" s="882"/>
      <c r="J195" s="882"/>
      <c r="K195" s="883"/>
    </row>
    <row r="196" spans="1:11" ht="15" customHeight="1" thickBot="1" x14ac:dyDescent="0.3">
      <c r="A196" s="881"/>
      <c r="B196" s="882"/>
      <c r="C196" s="882"/>
      <c r="D196" s="882"/>
      <c r="E196" s="882"/>
      <c r="F196" s="883"/>
      <c r="G196" s="881"/>
      <c r="H196" s="882"/>
      <c r="I196" s="882"/>
      <c r="J196" s="882"/>
      <c r="K196" s="883"/>
    </row>
    <row r="197" spans="1:11" ht="15" customHeight="1" x14ac:dyDescent="0.25">
      <c r="A197" s="1015" t="s">
        <v>1257</v>
      </c>
      <c r="B197" s="1016"/>
      <c r="C197" s="1016"/>
      <c r="D197" s="1016"/>
      <c r="E197" s="1016"/>
      <c r="F197" s="1017"/>
      <c r="G197" s="1021" t="s">
        <v>1258</v>
      </c>
      <c r="H197" s="1022"/>
      <c r="I197" s="1022"/>
      <c r="J197" s="1022"/>
      <c r="K197" s="1023"/>
    </row>
    <row r="198" spans="1:11" ht="15" customHeight="1" thickBot="1" x14ac:dyDescent="0.3">
      <c r="A198" s="1018"/>
      <c r="B198" s="1019"/>
      <c r="C198" s="1019"/>
      <c r="D198" s="1019"/>
      <c r="E198" s="1019"/>
      <c r="F198" s="1020"/>
      <c r="G198" s="1024"/>
      <c r="H198" s="1025"/>
      <c r="I198" s="1025"/>
      <c r="J198" s="1025"/>
      <c r="K198" s="1026"/>
    </row>
    <row r="199" spans="1:11" ht="15" customHeight="1" x14ac:dyDescent="0.25">
      <c r="A199" s="896" t="s">
        <v>501</v>
      </c>
      <c r="B199" s="897"/>
      <c r="C199" s="897"/>
      <c r="D199" s="897"/>
      <c r="E199" s="897"/>
      <c r="F199" s="898"/>
      <c r="G199" s="896" t="s">
        <v>502</v>
      </c>
      <c r="H199" s="897"/>
      <c r="I199" s="897"/>
      <c r="J199" s="897"/>
      <c r="K199" s="898"/>
    </row>
    <row r="200" spans="1:11" ht="15" customHeight="1" x14ac:dyDescent="0.25">
      <c r="A200" s="881"/>
      <c r="B200" s="882"/>
      <c r="C200" s="882"/>
      <c r="D200" s="882"/>
      <c r="E200" s="882"/>
      <c r="F200" s="883"/>
      <c r="G200" s="881"/>
      <c r="H200" s="882"/>
      <c r="I200" s="882"/>
      <c r="J200" s="882"/>
      <c r="K200" s="883"/>
    </row>
    <row r="201" spans="1:11" ht="15" customHeight="1" x14ac:dyDescent="0.25">
      <c r="A201" s="881"/>
      <c r="B201" s="882"/>
      <c r="C201" s="882"/>
      <c r="D201" s="882"/>
      <c r="E201" s="882"/>
      <c r="F201" s="883"/>
      <c r="G201" s="881"/>
      <c r="H201" s="882"/>
      <c r="I201" s="882"/>
      <c r="J201" s="882"/>
      <c r="K201" s="883"/>
    </row>
    <row r="202" spans="1:11" ht="15" customHeight="1" x14ac:dyDescent="0.25">
      <c r="A202" s="881"/>
      <c r="B202" s="882"/>
      <c r="C202" s="882"/>
      <c r="D202" s="882"/>
      <c r="E202" s="882"/>
      <c r="F202" s="883"/>
      <c r="G202" s="881"/>
      <c r="H202" s="882"/>
      <c r="I202" s="882"/>
      <c r="J202" s="882"/>
      <c r="K202" s="883"/>
    </row>
    <row r="203" spans="1:11" ht="15" customHeight="1" x14ac:dyDescent="0.25">
      <c r="A203" s="881"/>
      <c r="B203" s="882"/>
      <c r="C203" s="882"/>
      <c r="D203" s="882"/>
      <c r="E203" s="882"/>
      <c r="F203" s="883"/>
      <c r="G203" s="881"/>
      <c r="H203" s="882"/>
      <c r="I203" s="882"/>
      <c r="J203" s="882"/>
      <c r="K203" s="883"/>
    </row>
    <row r="204" spans="1:11" ht="15" customHeight="1" x14ac:dyDescent="0.25">
      <c r="A204" s="881"/>
      <c r="B204" s="882"/>
      <c r="C204" s="882"/>
      <c r="D204" s="882"/>
      <c r="E204" s="882"/>
      <c r="F204" s="883"/>
      <c r="G204" s="881"/>
      <c r="H204" s="882"/>
      <c r="I204" s="882"/>
      <c r="J204" s="882"/>
      <c r="K204" s="883"/>
    </row>
    <row r="205" spans="1:11" ht="15" customHeight="1" x14ac:dyDescent="0.25">
      <c r="A205" s="881"/>
      <c r="B205" s="882"/>
      <c r="C205" s="882"/>
      <c r="D205" s="882"/>
      <c r="E205" s="882"/>
      <c r="F205" s="883"/>
      <c r="G205" s="881"/>
      <c r="H205" s="882"/>
      <c r="I205" s="882"/>
      <c r="J205" s="882"/>
      <c r="K205" s="883"/>
    </row>
    <row r="206" spans="1:11" ht="15" customHeight="1" x14ac:dyDescent="0.25">
      <c r="A206" s="881"/>
      <c r="B206" s="882"/>
      <c r="C206" s="882"/>
      <c r="D206" s="882"/>
      <c r="E206" s="882"/>
      <c r="F206" s="883"/>
      <c r="G206" s="881"/>
      <c r="H206" s="882"/>
      <c r="I206" s="882"/>
      <c r="J206" s="882"/>
      <c r="K206" s="883"/>
    </row>
    <row r="207" spans="1:11" ht="15" customHeight="1" x14ac:dyDescent="0.25">
      <c r="A207" s="881"/>
      <c r="B207" s="882"/>
      <c r="C207" s="882"/>
      <c r="D207" s="882"/>
      <c r="E207" s="882"/>
      <c r="F207" s="883"/>
      <c r="G207" s="881"/>
      <c r="H207" s="882"/>
      <c r="I207" s="882"/>
      <c r="J207" s="882"/>
      <c r="K207" s="883"/>
    </row>
    <row r="208" spans="1:11" ht="15" customHeight="1" x14ac:dyDescent="0.25">
      <c r="A208" s="881"/>
      <c r="B208" s="882"/>
      <c r="C208" s="882"/>
      <c r="D208" s="882"/>
      <c r="E208" s="882"/>
      <c r="F208" s="883"/>
      <c r="G208" s="881"/>
      <c r="H208" s="882"/>
      <c r="I208" s="882"/>
      <c r="J208" s="882"/>
      <c r="K208" s="883"/>
    </row>
    <row r="209" spans="1:11" ht="15" customHeight="1" x14ac:dyDescent="0.25">
      <c r="A209" s="881"/>
      <c r="B209" s="882"/>
      <c r="C209" s="882"/>
      <c r="D209" s="882"/>
      <c r="E209" s="882"/>
      <c r="F209" s="883"/>
      <c r="G209" s="881"/>
      <c r="H209" s="882"/>
      <c r="I209" s="882"/>
      <c r="J209" s="882"/>
      <c r="K209" s="883"/>
    </row>
    <row r="210" spans="1:11" ht="15" customHeight="1" x14ac:dyDescent="0.25">
      <c r="A210" s="881"/>
      <c r="B210" s="882"/>
      <c r="C210" s="882"/>
      <c r="D210" s="882"/>
      <c r="E210" s="882"/>
      <c r="F210" s="883"/>
      <c r="G210" s="881"/>
      <c r="H210" s="882"/>
      <c r="I210" s="882"/>
      <c r="J210" s="882"/>
      <c r="K210" s="883"/>
    </row>
    <row r="211" spans="1:11" ht="15" customHeight="1" x14ac:dyDescent="0.25">
      <c r="A211" s="881"/>
      <c r="B211" s="882"/>
      <c r="C211" s="882"/>
      <c r="D211" s="882"/>
      <c r="E211" s="882"/>
      <c r="F211" s="883"/>
      <c r="G211" s="881"/>
      <c r="H211" s="882"/>
      <c r="I211" s="882"/>
      <c r="J211" s="882"/>
      <c r="K211" s="883"/>
    </row>
    <row r="212" spans="1:11" ht="15" customHeight="1" thickBot="1" x14ac:dyDescent="0.3">
      <c r="A212" s="881"/>
      <c r="B212" s="882"/>
      <c r="C212" s="882"/>
      <c r="D212" s="882"/>
      <c r="E212" s="882"/>
      <c r="F212" s="883"/>
      <c r="G212" s="881"/>
      <c r="H212" s="882"/>
      <c r="I212" s="882"/>
      <c r="J212" s="882"/>
      <c r="K212" s="883"/>
    </row>
    <row r="213" spans="1:11" ht="15" customHeight="1" x14ac:dyDescent="0.25">
      <c r="A213" s="1015" t="s">
        <v>1259</v>
      </c>
      <c r="B213" s="1016"/>
      <c r="C213" s="1016"/>
      <c r="D213" s="1016"/>
      <c r="E213" s="1016"/>
      <c r="F213" s="1017"/>
      <c r="G213" s="1021" t="s">
        <v>1260</v>
      </c>
      <c r="H213" s="1022"/>
      <c r="I213" s="1022"/>
      <c r="J213" s="1022"/>
      <c r="K213" s="1023"/>
    </row>
    <row r="214" spans="1:11" ht="15" customHeight="1" thickBot="1" x14ac:dyDescent="0.3">
      <c r="A214" s="1018"/>
      <c r="B214" s="1019"/>
      <c r="C214" s="1019"/>
      <c r="D214" s="1019"/>
      <c r="E214" s="1019"/>
      <c r="F214" s="1020"/>
      <c r="G214" s="1024"/>
      <c r="H214" s="1025"/>
      <c r="I214" s="1025"/>
      <c r="J214" s="1025"/>
      <c r="K214" s="1026"/>
    </row>
    <row r="215" spans="1:11" hidden="1" x14ac:dyDescent="0.25">
      <c r="A215" s="896" t="s">
        <v>503</v>
      </c>
      <c r="B215" s="897"/>
      <c r="C215" s="897"/>
      <c r="D215" s="897"/>
      <c r="E215" s="897"/>
      <c r="F215" s="898"/>
      <c r="G215" s="896" t="s">
        <v>504</v>
      </c>
      <c r="H215" s="897"/>
      <c r="I215" s="897"/>
      <c r="J215" s="897"/>
      <c r="K215" s="898"/>
    </row>
    <row r="216" spans="1:11" hidden="1" x14ac:dyDescent="0.25">
      <c r="A216" s="881"/>
      <c r="B216" s="882"/>
      <c r="C216" s="882"/>
      <c r="D216" s="882"/>
      <c r="E216" s="882"/>
      <c r="F216" s="883"/>
      <c r="G216" s="881"/>
      <c r="H216" s="882"/>
      <c r="I216" s="882"/>
      <c r="J216" s="882"/>
      <c r="K216" s="883"/>
    </row>
    <row r="217" spans="1:11" hidden="1" x14ac:dyDescent="0.25">
      <c r="A217" s="881"/>
      <c r="B217" s="882"/>
      <c r="C217" s="882"/>
      <c r="D217" s="882"/>
      <c r="E217" s="882"/>
      <c r="F217" s="883"/>
      <c r="G217" s="881"/>
      <c r="H217" s="882"/>
      <c r="I217" s="882"/>
      <c r="J217" s="882"/>
      <c r="K217" s="883"/>
    </row>
    <row r="218" spans="1:11" hidden="1" x14ac:dyDescent="0.25">
      <c r="A218" s="881"/>
      <c r="B218" s="882"/>
      <c r="C218" s="882"/>
      <c r="D218" s="882"/>
      <c r="E218" s="882"/>
      <c r="F218" s="883"/>
      <c r="G218" s="881"/>
      <c r="H218" s="882"/>
      <c r="I218" s="882"/>
      <c r="J218" s="882"/>
      <c r="K218" s="883"/>
    </row>
    <row r="219" spans="1:11" hidden="1" x14ac:dyDescent="0.25">
      <c r="A219" s="881"/>
      <c r="B219" s="882"/>
      <c r="C219" s="882"/>
      <c r="D219" s="882"/>
      <c r="E219" s="882"/>
      <c r="F219" s="883"/>
      <c r="G219" s="881"/>
      <c r="H219" s="882"/>
      <c r="I219" s="882"/>
      <c r="J219" s="882"/>
      <c r="K219" s="883"/>
    </row>
    <row r="220" spans="1:11" hidden="1" x14ac:dyDescent="0.25">
      <c r="A220" s="881"/>
      <c r="B220" s="882"/>
      <c r="C220" s="882"/>
      <c r="D220" s="882"/>
      <c r="E220" s="882"/>
      <c r="F220" s="883"/>
      <c r="G220" s="881"/>
      <c r="H220" s="882"/>
      <c r="I220" s="882"/>
      <c r="J220" s="882"/>
      <c r="K220" s="883"/>
    </row>
    <row r="221" spans="1:11" hidden="1" x14ac:dyDescent="0.25">
      <c r="A221" s="881"/>
      <c r="B221" s="882"/>
      <c r="C221" s="882"/>
      <c r="D221" s="882"/>
      <c r="E221" s="882"/>
      <c r="F221" s="883"/>
      <c r="G221" s="881"/>
      <c r="H221" s="882"/>
      <c r="I221" s="882"/>
      <c r="J221" s="882"/>
      <c r="K221" s="883"/>
    </row>
    <row r="222" spans="1:11" hidden="1" x14ac:dyDescent="0.25">
      <c r="A222" s="881"/>
      <c r="B222" s="882"/>
      <c r="C222" s="882"/>
      <c r="D222" s="882"/>
      <c r="E222" s="882"/>
      <c r="F222" s="883"/>
      <c r="G222" s="881"/>
      <c r="H222" s="882"/>
      <c r="I222" s="882"/>
      <c r="J222" s="882"/>
      <c r="K222" s="883"/>
    </row>
    <row r="223" spans="1:11" hidden="1" x14ac:dyDescent="0.25">
      <c r="A223" s="881"/>
      <c r="B223" s="882"/>
      <c r="C223" s="882"/>
      <c r="D223" s="882"/>
      <c r="E223" s="882"/>
      <c r="F223" s="883"/>
      <c r="G223" s="881"/>
      <c r="H223" s="882"/>
      <c r="I223" s="882"/>
      <c r="J223" s="882"/>
      <c r="K223" s="883"/>
    </row>
    <row r="224" spans="1:11" hidden="1" x14ac:dyDescent="0.25">
      <c r="A224" s="881"/>
      <c r="B224" s="882"/>
      <c r="C224" s="882"/>
      <c r="D224" s="882"/>
      <c r="E224" s="882"/>
      <c r="F224" s="883"/>
      <c r="G224" s="881"/>
      <c r="H224" s="882"/>
      <c r="I224" s="882"/>
      <c r="J224" s="882"/>
      <c r="K224" s="883"/>
    </row>
    <row r="225" spans="1:11" hidden="1" x14ac:dyDescent="0.25">
      <c r="A225" s="881"/>
      <c r="B225" s="882"/>
      <c r="C225" s="882"/>
      <c r="D225" s="882"/>
      <c r="E225" s="882"/>
      <c r="F225" s="883"/>
      <c r="G225" s="881"/>
      <c r="H225" s="882"/>
      <c r="I225" s="882"/>
      <c r="J225" s="882"/>
      <c r="K225" s="883"/>
    </row>
    <row r="226" spans="1:11" hidden="1" x14ac:dyDescent="0.25">
      <c r="A226" s="881"/>
      <c r="B226" s="882"/>
      <c r="C226" s="882"/>
      <c r="D226" s="882"/>
      <c r="E226" s="882"/>
      <c r="F226" s="883"/>
      <c r="G226" s="881"/>
      <c r="H226" s="882"/>
      <c r="I226" s="882"/>
      <c r="J226" s="882"/>
      <c r="K226" s="883"/>
    </row>
    <row r="227" spans="1:11" hidden="1" x14ac:dyDescent="0.25">
      <c r="A227" s="881"/>
      <c r="B227" s="882"/>
      <c r="C227" s="882"/>
      <c r="D227" s="882"/>
      <c r="E227" s="882"/>
      <c r="F227" s="883"/>
      <c r="G227" s="881"/>
      <c r="H227" s="882"/>
      <c r="I227" s="882"/>
      <c r="J227" s="882"/>
      <c r="K227" s="883"/>
    </row>
    <row r="228" spans="1:11" hidden="1" x14ac:dyDescent="0.25">
      <c r="A228" s="881"/>
      <c r="B228" s="882"/>
      <c r="C228" s="882"/>
      <c r="D228" s="882"/>
      <c r="E228" s="882"/>
      <c r="F228" s="883"/>
      <c r="G228" s="881"/>
      <c r="H228" s="882"/>
      <c r="I228" s="882"/>
      <c r="J228" s="882"/>
      <c r="K228" s="883"/>
    </row>
    <row r="229" spans="1:11" hidden="1" x14ac:dyDescent="0.25">
      <c r="A229" s="1021" t="s">
        <v>545</v>
      </c>
      <c r="B229" s="1022"/>
      <c r="C229" s="1022"/>
      <c r="D229" s="1022"/>
      <c r="E229" s="1022"/>
      <c r="F229" s="1023"/>
      <c r="G229" s="1021" t="s">
        <v>546</v>
      </c>
      <c r="H229" s="1022"/>
      <c r="I229" s="1022"/>
      <c r="J229" s="1022"/>
      <c r="K229" s="1023"/>
    </row>
    <row r="230" spans="1:11" ht="15.75" hidden="1" thickBot="1" x14ac:dyDescent="0.3">
      <c r="A230" s="1024"/>
      <c r="B230" s="1025"/>
      <c r="C230" s="1025"/>
      <c r="D230" s="1025"/>
      <c r="E230" s="1025"/>
      <c r="F230" s="1026"/>
      <c r="G230" s="1024"/>
      <c r="H230" s="1025"/>
      <c r="I230" s="1025"/>
      <c r="J230" s="1025"/>
      <c r="K230" s="1026"/>
    </row>
    <row r="231" spans="1:11" hidden="1" x14ac:dyDescent="0.25">
      <c r="A231" s="881" t="s">
        <v>452</v>
      </c>
      <c r="B231" s="882"/>
      <c r="C231" s="882"/>
      <c r="D231" s="882"/>
      <c r="E231" s="882"/>
      <c r="F231" s="883"/>
      <c r="G231" s="881" t="s">
        <v>453</v>
      </c>
      <c r="H231" s="882"/>
      <c r="I231" s="882"/>
      <c r="J231" s="882"/>
      <c r="K231" s="883"/>
    </row>
    <row r="232" spans="1:11" hidden="1" x14ac:dyDescent="0.25">
      <c r="A232" s="881"/>
      <c r="B232" s="882"/>
      <c r="C232" s="882"/>
      <c r="D232" s="882"/>
      <c r="E232" s="882"/>
      <c r="F232" s="883"/>
      <c r="G232" s="881"/>
      <c r="H232" s="882"/>
      <c r="I232" s="882"/>
      <c r="J232" s="882"/>
      <c r="K232" s="883"/>
    </row>
    <row r="233" spans="1:11" hidden="1" x14ac:dyDescent="0.25">
      <c r="A233" s="881"/>
      <c r="B233" s="882"/>
      <c r="C233" s="882"/>
      <c r="D233" s="882"/>
      <c r="E233" s="882"/>
      <c r="F233" s="883"/>
      <c r="G233" s="881"/>
      <c r="H233" s="882"/>
      <c r="I233" s="882"/>
      <c r="J233" s="882"/>
      <c r="K233" s="883"/>
    </row>
    <row r="234" spans="1:11" hidden="1" x14ac:dyDescent="0.25">
      <c r="A234" s="881"/>
      <c r="B234" s="882"/>
      <c r="C234" s="882"/>
      <c r="D234" s="882"/>
      <c r="E234" s="882"/>
      <c r="F234" s="883"/>
      <c r="G234" s="881"/>
      <c r="H234" s="882"/>
      <c r="I234" s="882"/>
      <c r="J234" s="882"/>
      <c r="K234" s="883"/>
    </row>
    <row r="235" spans="1:11" hidden="1" x14ac:dyDescent="0.25">
      <c r="A235" s="881"/>
      <c r="B235" s="882"/>
      <c r="C235" s="882"/>
      <c r="D235" s="882"/>
      <c r="E235" s="882"/>
      <c r="F235" s="883"/>
      <c r="G235" s="881"/>
      <c r="H235" s="882"/>
      <c r="I235" s="882"/>
      <c r="J235" s="882"/>
      <c r="K235" s="883"/>
    </row>
    <row r="236" spans="1:11" hidden="1" x14ac:dyDescent="0.25">
      <c r="A236" s="881"/>
      <c r="B236" s="882"/>
      <c r="C236" s="882"/>
      <c r="D236" s="882"/>
      <c r="E236" s="882"/>
      <c r="F236" s="883"/>
      <c r="G236" s="881"/>
      <c r="H236" s="882"/>
      <c r="I236" s="882"/>
      <c r="J236" s="882"/>
      <c r="K236" s="883"/>
    </row>
    <row r="237" spans="1:11" hidden="1" x14ac:dyDescent="0.25">
      <c r="A237" s="881"/>
      <c r="B237" s="882"/>
      <c r="C237" s="882"/>
      <c r="D237" s="882"/>
      <c r="E237" s="882"/>
      <c r="F237" s="883"/>
      <c r="G237" s="881"/>
      <c r="H237" s="882"/>
      <c r="I237" s="882"/>
      <c r="J237" s="882"/>
      <c r="K237" s="883"/>
    </row>
    <row r="238" spans="1:11" hidden="1" x14ac:dyDescent="0.25">
      <c r="A238" s="881"/>
      <c r="B238" s="882"/>
      <c r="C238" s="882"/>
      <c r="D238" s="882"/>
      <c r="E238" s="882"/>
      <c r="F238" s="883"/>
      <c r="G238" s="881"/>
      <c r="H238" s="882"/>
      <c r="I238" s="882"/>
      <c r="J238" s="882"/>
      <c r="K238" s="883"/>
    </row>
    <row r="239" spans="1:11" hidden="1" x14ac:dyDescent="0.25">
      <c r="A239" s="881"/>
      <c r="B239" s="882"/>
      <c r="C239" s="882"/>
      <c r="D239" s="882"/>
      <c r="E239" s="882"/>
      <c r="F239" s="883"/>
      <c r="G239" s="881"/>
      <c r="H239" s="882"/>
      <c r="I239" s="882"/>
      <c r="J239" s="882"/>
      <c r="K239" s="883"/>
    </row>
    <row r="240" spans="1:11" hidden="1" x14ac:dyDescent="0.25">
      <c r="A240" s="881"/>
      <c r="B240" s="882"/>
      <c r="C240" s="882"/>
      <c r="D240" s="882"/>
      <c r="E240" s="882"/>
      <c r="F240" s="883"/>
      <c r="G240" s="881"/>
      <c r="H240" s="882"/>
      <c r="I240" s="882"/>
      <c r="J240" s="882"/>
      <c r="K240" s="883"/>
    </row>
    <row r="241" spans="1:11" hidden="1" x14ac:dyDescent="0.25">
      <c r="A241" s="881"/>
      <c r="B241" s="882"/>
      <c r="C241" s="882"/>
      <c r="D241" s="882"/>
      <c r="E241" s="882"/>
      <c r="F241" s="883"/>
      <c r="G241" s="881"/>
      <c r="H241" s="882"/>
      <c r="I241" s="882"/>
      <c r="J241" s="882"/>
      <c r="K241" s="883"/>
    </row>
    <row r="242" spans="1:11" hidden="1" x14ac:dyDescent="0.25">
      <c r="A242" s="881"/>
      <c r="B242" s="882"/>
      <c r="C242" s="882"/>
      <c r="D242" s="882"/>
      <c r="E242" s="882"/>
      <c r="F242" s="883"/>
      <c r="G242" s="881"/>
      <c r="H242" s="882"/>
      <c r="I242" s="882"/>
      <c r="J242" s="882"/>
      <c r="K242" s="883"/>
    </row>
    <row r="243" spans="1:11" hidden="1" x14ac:dyDescent="0.25">
      <c r="A243" s="881"/>
      <c r="B243" s="882"/>
      <c r="C243" s="882"/>
      <c r="D243" s="882"/>
      <c r="E243" s="882"/>
      <c r="F243" s="883"/>
      <c r="G243" s="881"/>
      <c r="H243" s="882"/>
      <c r="I243" s="882"/>
      <c r="J243" s="882"/>
      <c r="K243" s="883"/>
    </row>
    <row r="244" spans="1:11" hidden="1" x14ac:dyDescent="0.25">
      <c r="A244" s="881"/>
      <c r="B244" s="882"/>
      <c r="C244" s="882"/>
      <c r="D244" s="882"/>
      <c r="E244" s="882"/>
      <c r="F244" s="883"/>
      <c r="G244" s="881"/>
      <c r="H244" s="882"/>
      <c r="I244" s="882"/>
      <c r="J244" s="882"/>
      <c r="K244" s="883"/>
    </row>
    <row r="245" spans="1:11" hidden="1" x14ac:dyDescent="0.25">
      <c r="A245" s="1015" t="s">
        <v>547</v>
      </c>
      <c r="B245" s="1016"/>
      <c r="C245" s="1016"/>
      <c r="D245" s="1016"/>
      <c r="E245" s="1016"/>
      <c r="F245" s="1017"/>
      <c r="G245" s="1021" t="s">
        <v>548</v>
      </c>
      <c r="H245" s="1022"/>
      <c r="I245" s="1022"/>
      <c r="J245" s="1022"/>
      <c r="K245" s="1023"/>
    </row>
    <row r="246" spans="1:11" ht="15.75" hidden="1" thickBot="1" x14ac:dyDescent="0.3">
      <c r="A246" s="1018"/>
      <c r="B246" s="1019"/>
      <c r="C246" s="1019"/>
      <c r="D246" s="1019"/>
      <c r="E246" s="1019"/>
      <c r="F246" s="1020"/>
      <c r="G246" s="1024"/>
      <c r="H246" s="1025"/>
      <c r="I246" s="1025"/>
      <c r="J246" s="1025"/>
      <c r="K246" s="1026"/>
    </row>
    <row r="247" spans="1:11" ht="15" hidden="1" customHeight="1" x14ac:dyDescent="0.25">
      <c r="A247" s="303" t="s">
        <v>501</v>
      </c>
      <c r="B247" s="304"/>
      <c r="C247" s="304"/>
      <c r="D247" s="304"/>
      <c r="E247" s="304"/>
      <c r="F247" s="305"/>
      <c r="G247" s="303" t="s">
        <v>502</v>
      </c>
      <c r="H247" s="304"/>
      <c r="I247" s="304"/>
      <c r="J247" s="304"/>
      <c r="K247" s="305"/>
    </row>
    <row r="248" spans="1:11" ht="15" hidden="1" customHeight="1" x14ac:dyDescent="0.25">
      <c r="A248" s="306"/>
      <c r="B248" s="307"/>
      <c r="C248" s="307"/>
      <c r="D248" s="307"/>
      <c r="E248" s="307"/>
      <c r="F248" s="308"/>
      <c r="G248" s="306"/>
      <c r="H248" s="307"/>
      <c r="I248" s="307"/>
      <c r="J248" s="307"/>
      <c r="K248" s="308"/>
    </row>
    <row r="249" spans="1:11" ht="15" hidden="1" customHeight="1" x14ac:dyDescent="0.25">
      <c r="A249" s="306"/>
      <c r="B249" s="307"/>
      <c r="C249" s="307"/>
      <c r="D249" s="307"/>
      <c r="E249" s="307"/>
      <c r="F249" s="308"/>
      <c r="G249" s="306"/>
      <c r="H249" s="307"/>
      <c r="I249" s="307"/>
      <c r="J249" s="307"/>
      <c r="K249" s="308"/>
    </row>
    <row r="250" spans="1:11" ht="15" hidden="1" customHeight="1" x14ac:dyDescent="0.25">
      <c r="A250" s="306"/>
      <c r="B250" s="307"/>
      <c r="C250" s="307"/>
      <c r="D250" s="307"/>
      <c r="E250" s="307"/>
      <c r="F250" s="308"/>
      <c r="G250" s="306"/>
      <c r="H250" s="307"/>
      <c r="I250" s="307"/>
      <c r="J250" s="307"/>
      <c r="K250" s="308"/>
    </row>
    <row r="251" spans="1:11" ht="15" hidden="1" customHeight="1" x14ac:dyDescent="0.25">
      <c r="A251" s="306"/>
      <c r="B251" s="307"/>
      <c r="C251" s="307"/>
      <c r="D251" s="307"/>
      <c r="E251" s="307"/>
      <c r="F251" s="308"/>
      <c r="G251" s="306"/>
      <c r="H251" s="307"/>
      <c r="I251" s="307"/>
      <c r="J251" s="307"/>
      <c r="K251" s="308"/>
    </row>
    <row r="252" spans="1:11" ht="15" hidden="1" customHeight="1" x14ac:dyDescent="0.25">
      <c r="A252" s="306"/>
      <c r="B252" s="307"/>
      <c r="C252" s="307"/>
      <c r="D252" s="307"/>
      <c r="E252" s="307"/>
      <c r="F252" s="308"/>
      <c r="G252" s="306"/>
      <c r="H252" s="307"/>
      <c r="I252" s="307"/>
      <c r="J252" s="307"/>
      <c r="K252" s="308"/>
    </row>
    <row r="253" spans="1:11" ht="15" hidden="1" customHeight="1" x14ac:dyDescent="0.25">
      <c r="A253" s="306"/>
      <c r="B253" s="307"/>
      <c r="C253" s="307"/>
      <c r="D253" s="307"/>
      <c r="E253" s="307"/>
      <c r="F253" s="308"/>
      <c r="G253" s="306"/>
      <c r="H253" s="307"/>
      <c r="I253" s="307"/>
      <c r="J253" s="307"/>
      <c r="K253" s="308"/>
    </row>
    <row r="254" spans="1:11" ht="15" hidden="1" customHeight="1" x14ac:dyDescent="0.25">
      <c r="A254" s="306"/>
      <c r="B254" s="307"/>
      <c r="C254" s="307"/>
      <c r="D254" s="307"/>
      <c r="E254" s="307"/>
      <c r="F254" s="308"/>
      <c r="G254" s="306"/>
      <c r="H254" s="307"/>
      <c r="I254" s="307"/>
      <c r="J254" s="307"/>
      <c r="K254" s="308"/>
    </row>
    <row r="255" spans="1:11" ht="15" hidden="1" customHeight="1" x14ac:dyDescent="0.25">
      <c r="A255" s="306"/>
      <c r="B255" s="307"/>
      <c r="C255" s="307"/>
      <c r="D255" s="307"/>
      <c r="E255" s="307"/>
      <c r="F255" s="308"/>
      <c r="G255" s="306"/>
      <c r="H255" s="307"/>
      <c r="I255" s="307"/>
      <c r="J255" s="307"/>
      <c r="K255" s="308"/>
    </row>
    <row r="256" spans="1:11" ht="15" hidden="1" customHeight="1" x14ac:dyDescent="0.25">
      <c r="A256" s="306"/>
      <c r="B256" s="307"/>
      <c r="C256" s="307"/>
      <c r="D256" s="307"/>
      <c r="E256" s="307"/>
      <c r="F256" s="308"/>
      <c r="G256" s="306"/>
      <c r="H256" s="307"/>
      <c r="I256" s="307"/>
      <c r="J256" s="307"/>
      <c r="K256" s="308"/>
    </row>
    <row r="257" spans="1:11" ht="15" hidden="1" customHeight="1" x14ac:dyDescent="0.25">
      <c r="A257" s="306"/>
      <c r="B257" s="307"/>
      <c r="C257" s="307"/>
      <c r="D257" s="307"/>
      <c r="E257" s="307"/>
      <c r="F257" s="308"/>
      <c r="G257" s="306"/>
      <c r="H257" s="307"/>
      <c r="I257" s="307"/>
      <c r="J257" s="307"/>
      <c r="K257" s="308"/>
    </row>
    <row r="258" spans="1:11" ht="15" hidden="1" customHeight="1" x14ac:dyDescent="0.25">
      <c r="A258" s="306"/>
      <c r="B258" s="307"/>
      <c r="C258" s="307"/>
      <c r="D258" s="307"/>
      <c r="E258" s="307"/>
      <c r="F258" s="308"/>
      <c r="G258" s="306"/>
      <c r="H258" s="307"/>
      <c r="I258" s="307"/>
      <c r="J258" s="307"/>
      <c r="K258" s="308"/>
    </row>
    <row r="259" spans="1:11" ht="15" hidden="1" customHeight="1" x14ac:dyDescent="0.25">
      <c r="A259" s="306"/>
      <c r="B259" s="307"/>
      <c r="C259" s="307"/>
      <c r="D259" s="307"/>
      <c r="E259" s="307"/>
      <c r="F259" s="308"/>
      <c r="G259" s="306"/>
      <c r="H259" s="307"/>
      <c r="I259" s="307"/>
      <c r="J259" s="307"/>
      <c r="K259" s="308"/>
    </row>
    <row r="260" spans="1:11" ht="15" customHeight="1" x14ac:dyDescent="0.25">
      <c r="A260" s="881"/>
      <c r="B260" s="882"/>
      <c r="C260" s="882"/>
      <c r="D260" s="882"/>
      <c r="E260" s="882"/>
      <c r="F260" s="883"/>
      <c r="G260" s="881"/>
      <c r="H260" s="882"/>
      <c r="I260" s="882"/>
      <c r="J260" s="882"/>
      <c r="K260" s="883"/>
    </row>
    <row r="261" spans="1:11" ht="15" customHeight="1" x14ac:dyDescent="0.25">
      <c r="A261" s="881"/>
      <c r="B261" s="882"/>
      <c r="C261" s="882"/>
      <c r="D261" s="882"/>
      <c r="E261" s="882"/>
      <c r="F261" s="883"/>
      <c r="G261" s="881"/>
      <c r="H261" s="882"/>
      <c r="I261" s="882"/>
      <c r="J261" s="882"/>
      <c r="K261" s="883"/>
    </row>
    <row r="262" spans="1:11" ht="15" customHeight="1" x14ac:dyDescent="0.25">
      <c r="A262" s="881"/>
      <c r="B262" s="882"/>
      <c r="C262" s="882"/>
      <c r="D262" s="882"/>
      <c r="E262" s="882"/>
      <c r="F262" s="883"/>
      <c r="G262" s="881"/>
      <c r="H262" s="882"/>
      <c r="I262" s="882"/>
      <c r="J262" s="882"/>
      <c r="K262" s="883"/>
    </row>
    <row r="263" spans="1:11" ht="15" customHeight="1" x14ac:dyDescent="0.25">
      <c r="A263" s="881"/>
      <c r="B263" s="882"/>
      <c r="C263" s="882"/>
      <c r="D263" s="882"/>
      <c r="E263" s="882"/>
      <c r="F263" s="883"/>
      <c r="G263" s="881"/>
      <c r="H263" s="882"/>
      <c r="I263" s="882"/>
      <c r="J263" s="882"/>
      <c r="K263" s="883"/>
    </row>
    <row r="264" spans="1:11" ht="15" customHeight="1" x14ac:dyDescent="0.25">
      <c r="A264" s="881"/>
      <c r="B264" s="882"/>
      <c r="C264" s="882"/>
      <c r="D264" s="882"/>
      <c r="E264" s="882"/>
      <c r="F264" s="883"/>
      <c r="G264" s="881"/>
      <c r="H264" s="882"/>
      <c r="I264" s="882"/>
      <c r="J264" s="882"/>
      <c r="K264" s="883"/>
    </row>
    <row r="265" spans="1:11" ht="15" customHeight="1" x14ac:dyDescent="0.25">
      <c r="A265" s="881"/>
      <c r="B265" s="882"/>
      <c r="C265" s="882"/>
      <c r="D265" s="882"/>
      <c r="E265" s="882"/>
      <c r="F265" s="883"/>
      <c r="G265" s="881"/>
      <c r="H265" s="882"/>
      <c r="I265" s="882"/>
      <c r="J265" s="882"/>
      <c r="K265" s="883"/>
    </row>
    <row r="266" spans="1:11" ht="15" customHeight="1" x14ac:dyDescent="0.25">
      <c r="A266" s="881"/>
      <c r="B266" s="882"/>
      <c r="C266" s="882"/>
      <c r="D266" s="882"/>
      <c r="E266" s="882"/>
      <c r="F266" s="883"/>
      <c r="G266" s="881"/>
      <c r="H266" s="882"/>
      <c r="I266" s="882"/>
      <c r="J266" s="882"/>
      <c r="K266" s="883"/>
    </row>
    <row r="267" spans="1:11" ht="15" customHeight="1" x14ac:dyDescent="0.25">
      <c r="A267" s="881"/>
      <c r="B267" s="882"/>
      <c r="C267" s="882"/>
      <c r="D267" s="882"/>
      <c r="E267" s="882"/>
      <c r="F267" s="883"/>
      <c r="G267" s="881"/>
      <c r="H267" s="882"/>
      <c r="I267" s="882"/>
      <c r="J267" s="882"/>
      <c r="K267" s="883"/>
    </row>
    <row r="268" spans="1:11" ht="15" customHeight="1" x14ac:dyDescent="0.25">
      <c r="A268" s="881"/>
      <c r="B268" s="882"/>
      <c r="C268" s="882"/>
      <c r="D268" s="882"/>
      <c r="E268" s="882"/>
      <c r="F268" s="883"/>
      <c r="G268" s="881"/>
      <c r="H268" s="882"/>
      <c r="I268" s="882"/>
      <c r="J268" s="882"/>
      <c r="K268" s="883"/>
    </row>
    <row r="269" spans="1:11" ht="15" customHeight="1" x14ac:dyDescent="0.25">
      <c r="A269" s="881"/>
      <c r="B269" s="882"/>
      <c r="C269" s="882"/>
      <c r="D269" s="882"/>
      <c r="E269" s="882"/>
      <c r="F269" s="883"/>
      <c r="G269" s="881"/>
      <c r="H269" s="882"/>
      <c r="I269" s="882"/>
      <c r="J269" s="882"/>
      <c r="K269" s="883"/>
    </row>
    <row r="270" spans="1:11" ht="15" customHeight="1" x14ac:dyDescent="0.25">
      <c r="A270" s="881"/>
      <c r="B270" s="882"/>
      <c r="C270" s="882"/>
      <c r="D270" s="882"/>
      <c r="E270" s="882"/>
      <c r="F270" s="883"/>
      <c r="G270" s="881"/>
      <c r="H270" s="882"/>
      <c r="I270" s="882"/>
      <c r="J270" s="882"/>
      <c r="K270" s="883"/>
    </row>
    <row r="271" spans="1:11" ht="15" customHeight="1" x14ac:dyDescent="0.25">
      <c r="A271" s="881"/>
      <c r="B271" s="882"/>
      <c r="C271" s="882"/>
      <c r="D271" s="882"/>
      <c r="E271" s="882"/>
      <c r="F271" s="883"/>
      <c r="G271" s="881"/>
      <c r="H271" s="882"/>
      <c r="I271" s="882"/>
      <c r="J271" s="882"/>
      <c r="K271" s="883"/>
    </row>
    <row r="272" spans="1:11" ht="15" customHeight="1" x14ac:dyDescent="0.25">
      <c r="A272" s="881"/>
      <c r="B272" s="882"/>
      <c r="C272" s="882"/>
      <c r="D272" s="882"/>
      <c r="E272" s="882"/>
      <c r="F272" s="883"/>
      <c r="G272" s="881"/>
      <c r="H272" s="882"/>
      <c r="I272" s="882"/>
      <c r="J272" s="882"/>
      <c r="K272" s="883"/>
    </row>
    <row r="273" spans="1:11" ht="15" customHeight="1" thickBot="1" x14ac:dyDescent="0.3">
      <c r="A273" s="881"/>
      <c r="B273" s="882"/>
      <c r="C273" s="882"/>
      <c r="D273" s="882"/>
      <c r="E273" s="882"/>
      <c r="F273" s="883"/>
      <c r="G273" s="881"/>
      <c r="H273" s="882"/>
      <c r="I273" s="882"/>
      <c r="J273" s="882"/>
      <c r="K273" s="883"/>
    </row>
    <row r="274" spans="1:11" s="309" customFormat="1" ht="15" customHeight="1" x14ac:dyDescent="0.25">
      <c r="A274" s="1015" t="s">
        <v>1261</v>
      </c>
      <c r="B274" s="1016"/>
      <c r="C274" s="1016"/>
      <c r="D274" s="1016"/>
      <c r="E274" s="1016"/>
      <c r="F274" s="1017"/>
      <c r="G274" s="1021" t="s">
        <v>1262</v>
      </c>
      <c r="H274" s="1022"/>
      <c r="I274" s="1022"/>
      <c r="J274" s="1022"/>
      <c r="K274" s="1023"/>
    </row>
    <row r="275" spans="1:11" s="310" customFormat="1" ht="15" customHeight="1" thickBot="1" x14ac:dyDescent="0.3">
      <c r="A275" s="1018"/>
      <c r="B275" s="1019"/>
      <c r="C275" s="1019"/>
      <c r="D275" s="1019"/>
      <c r="E275" s="1019"/>
      <c r="F275" s="1020"/>
      <c r="G275" s="1024"/>
      <c r="H275" s="1025"/>
      <c r="I275" s="1025"/>
      <c r="J275" s="1025"/>
      <c r="K275" s="1026"/>
    </row>
    <row r="276" spans="1:11" ht="15" customHeight="1" x14ac:dyDescent="0.25">
      <c r="A276" s="896"/>
      <c r="B276" s="897"/>
      <c r="C276" s="897"/>
      <c r="D276" s="897"/>
      <c r="E276" s="897"/>
      <c r="F276" s="898"/>
      <c r="G276" s="896"/>
      <c r="H276" s="897"/>
      <c r="I276" s="897"/>
      <c r="J276" s="897"/>
      <c r="K276" s="898"/>
    </row>
    <row r="277" spans="1:11" ht="15" customHeight="1" x14ac:dyDescent="0.25">
      <c r="A277" s="881"/>
      <c r="B277" s="882"/>
      <c r="C277" s="882"/>
      <c r="D277" s="882"/>
      <c r="E277" s="882"/>
      <c r="F277" s="883"/>
      <c r="G277" s="881"/>
      <c r="H277" s="882"/>
      <c r="I277" s="882"/>
      <c r="J277" s="882"/>
      <c r="K277" s="883"/>
    </row>
    <row r="278" spans="1:11" ht="15" customHeight="1" x14ac:dyDescent="0.25">
      <c r="A278" s="881"/>
      <c r="B278" s="882"/>
      <c r="C278" s="882"/>
      <c r="D278" s="882"/>
      <c r="E278" s="882"/>
      <c r="F278" s="883"/>
      <c r="G278" s="881"/>
      <c r="H278" s="882"/>
      <c r="I278" s="882"/>
      <c r="J278" s="882"/>
      <c r="K278" s="883"/>
    </row>
    <row r="279" spans="1:11" ht="15" customHeight="1" x14ac:dyDescent="0.25">
      <c r="A279" s="881"/>
      <c r="B279" s="882"/>
      <c r="C279" s="882"/>
      <c r="D279" s="882"/>
      <c r="E279" s="882"/>
      <c r="F279" s="883"/>
      <c r="G279" s="881"/>
      <c r="H279" s="882"/>
      <c r="I279" s="882"/>
      <c r="J279" s="882"/>
      <c r="K279" s="883"/>
    </row>
    <row r="280" spans="1:11" ht="15" customHeight="1" x14ac:dyDescent="0.25">
      <c r="A280" s="881"/>
      <c r="B280" s="882"/>
      <c r="C280" s="882"/>
      <c r="D280" s="882"/>
      <c r="E280" s="882"/>
      <c r="F280" s="883"/>
      <c r="G280" s="881"/>
      <c r="H280" s="882"/>
      <c r="I280" s="882"/>
      <c r="J280" s="882"/>
      <c r="K280" s="883"/>
    </row>
    <row r="281" spans="1:11" ht="15" customHeight="1" x14ac:dyDescent="0.25">
      <c r="A281" s="881"/>
      <c r="B281" s="882"/>
      <c r="C281" s="882"/>
      <c r="D281" s="882"/>
      <c r="E281" s="882"/>
      <c r="F281" s="883"/>
      <c r="G281" s="881"/>
      <c r="H281" s="882"/>
      <c r="I281" s="882"/>
      <c r="J281" s="882"/>
      <c r="K281" s="883"/>
    </row>
    <row r="282" spans="1:11" ht="15" customHeight="1" x14ac:dyDescent="0.25">
      <c r="A282" s="881"/>
      <c r="B282" s="882"/>
      <c r="C282" s="882"/>
      <c r="D282" s="882"/>
      <c r="E282" s="882"/>
      <c r="F282" s="883"/>
      <c r="G282" s="881"/>
      <c r="H282" s="882"/>
      <c r="I282" s="882"/>
      <c r="J282" s="882"/>
      <c r="K282" s="883"/>
    </row>
    <row r="283" spans="1:11" ht="15" customHeight="1" x14ac:dyDescent="0.25">
      <c r="A283" s="881"/>
      <c r="B283" s="882"/>
      <c r="C283" s="882"/>
      <c r="D283" s="882"/>
      <c r="E283" s="882"/>
      <c r="F283" s="883"/>
      <c r="G283" s="881"/>
      <c r="H283" s="882"/>
      <c r="I283" s="882"/>
      <c r="J283" s="882"/>
      <c r="K283" s="883"/>
    </row>
    <row r="284" spans="1:11" ht="15" customHeight="1" x14ac:dyDescent="0.25">
      <c r="A284" s="881"/>
      <c r="B284" s="882"/>
      <c r="C284" s="882"/>
      <c r="D284" s="882"/>
      <c r="E284" s="882"/>
      <c r="F284" s="883"/>
      <c r="G284" s="881"/>
      <c r="H284" s="882"/>
      <c r="I284" s="882"/>
      <c r="J284" s="882"/>
      <c r="K284" s="883"/>
    </row>
    <row r="285" spans="1:11" ht="15" customHeight="1" x14ac:dyDescent="0.25">
      <c r="A285" s="881"/>
      <c r="B285" s="882"/>
      <c r="C285" s="882"/>
      <c r="D285" s="882"/>
      <c r="E285" s="882"/>
      <c r="F285" s="883"/>
      <c r="G285" s="881"/>
      <c r="H285" s="882"/>
      <c r="I285" s="882"/>
      <c r="J285" s="882"/>
      <c r="K285" s="883"/>
    </row>
    <row r="286" spans="1:11" ht="15" customHeight="1" x14ac:dyDescent="0.25">
      <c r="A286" s="881"/>
      <c r="B286" s="882"/>
      <c r="C286" s="882"/>
      <c r="D286" s="882"/>
      <c r="E286" s="882"/>
      <c r="F286" s="883"/>
      <c r="G286" s="881"/>
      <c r="H286" s="882"/>
      <c r="I286" s="882"/>
      <c r="J286" s="882"/>
      <c r="K286" s="883"/>
    </row>
    <row r="287" spans="1:11" ht="15" customHeight="1" x14ac:dyDescent="0.25">
      <c r="A287" s="881"/>
      <c r="B287" s="882"/>
      <c r="C287" s="882"/>
      <c r="D287" s="882"/>
      <c r="E287" s="882"/>
      <c r="F287" s="883"/>
      <c r="G287" s="881"/>
      <c r="H287" s="882"/>
      <c r="I287" s="882"/>
      <c r="J287" s="882"/>
      <c r="K287" s="883"/>
    </row>
    <row r="288" spans="1:11" ht="15" customHeight="1" x14ac:dyDescent="0.25">
      <c r="A288" s="881"/>
      <c r="B288" s="882"/>
      <c r="C288" s="882"/>
      <c r="D288" s="882"/>
      <c r="E288" s="882"/>
      <c r="F288" s="883"/>
      <c r="G288" s="881"/>
      <c r="H288" s="882"/>
      <c r="I288" s="882"/>
      <c r="J288" s="882"/>
      <c r="K288" s="883"/>
    </row>
    <row r="289" spans="1:11" ht="15" customHeight="1" x14ac:dyDescent="0.25">
      <c r="A289" s="881"/>
      <c r="B289" s="882"/>
      <c r="C289" s="882"/>
      <c r="D289" s="882"/>
      <c r="E289" s="882"/>
      <c r="F289" s="883"/>
      <c r="G289" s="881"/>
      <c r="H289" s="882"/>
      <c r="I289" s="882"/>
      <c r="J289" s="882"/>
      <c r="K289" s="883"/>
    </row>
    <row r="290" spans="1:11" ht="6" customHeight="1" thickBot="1" x14ac:dyDescent="0.3">
      <c r="A290" s="881"/>
      <c r="B290" s="882"/>
      <c r="C290" s="882"/>
      <c r="D290" s="882"/>
      <c r="E290" s="882"/>
      <c r="F290" s="883"/>
      <c r="G290" s="881"/>
      <c r="H290" s="882"/>
      <c r="I290" s="882"/>
      <c r="J290" s="882"/>
      <c r="K290" s="883"/>
    </row>
    <row r="291" spans="1:11" x14ac:dyDescent="0.25">
      <c r="A291" s="1015" t="s">
        <v>1263</v>
      </c>
      <c r="B291" s="1016"/>
      <c r="C291" s="1016"/>
      <c r="D291" s="1016"/>
      <c r="E291" s="1016"/>
      <c r="F291" s="1017"/>
      <c r="G291" s="1021" t="s">
        <v>1264</v>
      </c>
      <c r="H291" s="1022"/>
      <c r="I291" s="1022"/>
      <c r="J291" s="1022"/>
      <c r="K291" s="1023"/>
    </row>
    <row r="292" spans="1:11" ht="15.75" thickBot="1" x14ac:dyDescent="0.3">
      <c r="A292" s="1018"/>
      <c r="B292" s="1019"/>
      <c r="C292" s="1019"/>
      <c r="D292" s="1019"/>
      <c r="E292" s="1019"/>
      <c r="F292" s="1020"/>
      <c r="G292" s="1024"/>
      <c r="H292" s="1025"/>
      <c r="I292" s="1025"/>
      <c r="J292" s="1025"/>
      <c r="K292" s="1026"/>
    </row>
    <row r="293" spans="1:11" ht="15" customHeight="1" x14ac:dyDescent="0.25">
      <c r="A293" s="896"/>
      <c r="B293" s="897"/>
      <c r="C293" s="897"/>
      <c r="D293" s="897"/>
      <c r="E293" s="897"/>
      <c r="F293" s="898"/>
      <c r="G293" s="896"/>
      <c r="H293" s="897"/>
      <c r="I293" s="897"/>
      <c r="J293" s="897"/>
      <c r="K293" s="898"/>
    </row>
    <row r="294" spans="1:11" ht="15" customHeight="1" x14ac:dyDescent="0.25">
      <c r="A294" s="881"/>
      <c r="B294" s="882"/>
      <c r="C294" s="882"/>
      <c r="D294" s="882"/>
      <c r="E294" s="882"/>
      <c r="F294" s="883"/>
      <c r="G294" s="881"/>
      <c r="H294" s="882"/>
      <c r="I294" s="882"/>
      <c r="J294" s="882"/>
      <c r="K294" s="883"/>
    </row>
    <row r="295" spans="1:11" ht="15" customHeight="1" x14ac:dyDescent="0.25">
      <c r="A295" s="881"/>
      <c r="B295" s="882"/>
      <c r="C295" s="882"/>
      <c r="D295" s="882"/>
      <c r="E295" s="882"/>
      <c r="F295" s="883"/>
      <c r="G295" s="881"/>
      <c r="H295" s="882"/>
      <c r="I295" s="882"/>
      <c r="J295" s="882"/>
      <c r="K295" s="883"/>
    </row>
    <row r="296" spans="1:11" ht="15" customHeight="1" x14ac:dyDescent="0.25">
      <c r="A296" s="881"/>
      <c r="B296" s="882"/>
      <c r="C296" s="882"/>
      <c r="D296" s="882"/>
      <c r="E296" s="882"/>
      <c r="F296" s="883"/>
      <c r="G296" s="881"/>
      <c r="H296" s="882"/>
      <c r="I296" s="882"/>
      <c r="J296" s="882"/>
      <c r="K296" s="883"/>
    </row>
    <row r="297" spans="1:11" ht="15" customHeight="1" x14ac:dyDescent="0.25">
      <c r="A297" s="881"/>
      <c r="B297" s="882"/>
      <c r="C297" s="882"/>
      <c r="D297" s="882"/>
      <c r="E297" s="882"/>
      <c r="F297" s="883"/>
      <c r="G297" s="881"/>
      <c r="H297" s="882"/>
      <c r="I297" s="882"/>
      <c r="J297" s="882"/>
      <c r="K297" s="883"/>
    </row>
    <row r="298" spans="1:11" ht="15" customHeight="1" x14ac:dyDescent="0.25">
      <c r="A298" s="881"/>
      <c r="B298" s="882"/>
      <c r="C298" s="882"/>
      <c r="D298" s="882"/>
      <c r="E298" s="882"/>
      <c r="F298" s="883"/>
      <c r="G298" s="881"/>
      <c r="H298" s="882"/>
      <c r="I298" s="882"/>
      <c r="J298" s="882"/>
      <c r="K298" s="883"/>
    </row>
    <row r="299" spans="1:11" ht="15" customHeight="1" x14ac:dyDescent="0.25">
      <c r="A299" s="881"/>
      <c r="B299" s="882"/>
      <c r="C299" s="882"/>
      <c r="D299" s="882"/>
      <c r="E299" s="882"/>
      <c r="F299" s="883"/>
      <c r="G299" s="881"/>
      <c r="H299" s="882"/>
      <c r="I299" s="882"/>
      <c r="J299" s="882"/>
      <c r="K299" s="883"/>
    </row>
    <row r="300" spans="1:11" ht="15" customHeight="1" x14ac:dyDescent="0.25">
      <c r="A300" s="881"/>
      <c r="B300" s="882"/>
      <c r="C300" s="882"/>
      <c r="D300" s="882"/>
      <c r="E300" s="882"/>
      <c r="F300" s="883"/>
      <c r="G300" s="881"/>
      <c r="H300" s="882"/>
      <c r="I300" s="882"/>
      <c r="J300" s="882"/>
      <c r="K300" s="883"/>
    </row>
    <row r="301" spans="1:11" ht="15" customHeight="1" x14ac:dyDescent="0.25">
      <c r="A301" s="881"/>
      <c r="B301" s="882"/>
      <c r="C301" s="882"/>
      <c r="D301" s="882"/>
      <c r="E301" s="882"/>
      <c r="F301" s="883"/>
      <c r="G301" s="881"/>
      <c r="H301" s="882"/>
      <c r="I301" s="882"/>
      <c r="J301" s="882"/>
      <c r="K301" s="883"/>
    </row>
    <row r="302" spans="1:11" ht="15" customHeight="1" x14ac:dyDescent="0.25">
      <c r="A302" s="881"/>
      <c r="B302" s="882"/>
      <c r="C302" s="882"/>
      <c r="D302" s="882"/>
      <c r="E302" s="882"/>
      <c r="F302" s="883"/>
      <c r="G302" s="881"/>
      <c r="H302" s="882"/>
      <c r="I302" s="882"/>
      <c r="J302" s="882"/>
      <c r="K302" s="883"/>
    </row>
    <row r="303" spans="1:11" ht="15" customHeight="1" x14ac:dyDescent="0.25">
      <c r="A303" s="881"/>
      <c r="B303" s="882"/>
      <c r="C303" s="882"/>
      <c r="D303" s="882"/>
      <c r="E303" s="882"/>
      <c r="F303" s="883"/>
      <c r="G303" s="881"/>
      <c r="H303" s="882"/>
      <c r="I303" s="882"/>
      <c r="J303" s="882"/>
      <c r="K303" s="883"/>
    </row>
    <row r="304" spans="1:11" ht="15" customHeight="1" x14ac:dyDescent="0.25">
      <c r="A304" s="881"/>
      <c r="B304" s="882"/>
      <c r="C304" s="882"/>
      <c r="D304" s="882"/>
      <c r="E304" s="882"/>
      <c r="F304" s="883"/>
      <c r="G304" s="881"/>
      <c r="H304" s="882"/>
      <c r="I304" s="882"/>
      <c r="J304" s="882"/>
      <c r="K304" s="883"/>
    </row>
    <row r="305" spans="1:11" ht="15" customHeight="1" x14ac:dyDescent="0.25">
      <c r="A305" s="881"/>
      <c r="B305" s="882"/>
      <c r="C305" s="882"/>
      <c r="D305" s="882"/>
      <c r="E305" s="882"/>
      <c r="F305" s="883"/>
      <c r="G305" s="881"/>
      <c r="H305" s="882"/>
      <c r="I305" s="882"/>
      <c r="J305" s="882"/>
      <c r="K305" s="883"/>
    </row>
    <row r="306" spans="1:11" ht="15" customHeight="1" x14ac:dyDescent="0.25">
      <c r="A306" s="881"/>
      <c r="B306" s="882"/>
      <c r="C306" s="882"/>
      <c r="D306" s="882"/>
      <c r="E306" s="882"/>
      <c r="F306" s="883"/>
      <c r="G306" s="881"/>
      <c r="H306" s="882"/>
      <c r="I306" s="882"/>
      <c r="J306" s="882"/>
      <c r="K306" s="883"/>
    </row>
    <row r="307" spans="1:11" ht="6" customHeight="1" thickBot="1" x14ac:dyDescent="0.3">
      <c r="A307" s="881"/>
      <c r="B307" s="882"/>
      <c r="C307" s="882"/>
      <c r="D307" s="882"/>
      <c r="E307" s="882"/>
      <c r="F307" s="883"/>
      <c r="G307" s="881"/>
      <c r="H307" s="882"/>
      <c r="I307" s="882"/>
      <c r="J307" s="882"/>
      <c r="K307" s="883"/>
    </row>
    <row r="308" spans="1:11" x14ac:dyDescent="0.25">
      <c r="A308" s="1015" t="s">
        <v>1265</v>
      </c>
      <c r="B308" s="1016"/>
      <c r="C308" s="1016"/>
      <c r="D308" s="1016"/>
      <c r="E308" s="1016"/>
      <c r="F308" s="1017"/>
      <c r="G308" s="1021" t="s">
        <v>1266</v>
      </c>
      <c r="H308" s="1022"/>
      <c r="I308" s="1022"/>
      <c r="J308" s="1022"/>
      <c r="K308" s="1023"/>
    </row>
    <row r="309" spans="1:11" ht="15.75" thickBot="1" x14ac:dyDescent="0.3">
      <c r="A309" s="1018"/>
      <c r="B309" s="1019"/>
      <c r="C309" s="1019"/>
      <c r="D309" s="1019"/>
      <c r="E309" s="1019"/>
      <c r="F309" s="1020"/>
      <c r="G309" s="1024"/>
      <c r="H309" s="1025"/>
      <c r="I309" s="1025"/>
      <c r="J309" s="1025"/>
      <c r="K309" s="1026"/>
    </row>
    <row r="310" spans="1:11" ht="15" customHeight="1" x14ac:dyDescent="0.25">
      <c r="A310" s="896"/>
      <c r="B310" s="897"/>
      <c r="C310" s="897"/>
      <c r="D310" s="897"/>
      <c r="E310" s="897"/>
      <c r="F310" s="898"/>
      <c r="G310" s="896"/>
      <c r="H310" s="897"/>
      <c r="I310" s="897"/>
      <c r="J310" s="897"/>
      <c r="K310" s="898"/>
    </row>
    <row r="311" spans="1:11" ht="15" customHeight="1" x14ac:dyDescent="0.25">
      <c r="A311" s="881"/>
      <c r="B311" s="882"/>
      <c r="C311" s="882"/>
      <c r="D311" s="882"/>
      <c r="E311" s="882"/>
      <c r="F311" s="883"/>
      <c r="G311" s="881"/>
      <c r="H311" s="882"/>
      <c r="I311" s="882"/>
      <c r="J311" s="882"/>
      <c r="K311" s="883"/>
    </row>
    <row r="312" spans="1:11" ht="15" customHeight="1" x14ac:dyDescent="0.25">
      <c r="A312" s="881"/>
      <c r="B312" s="882"/>
      <c r="C312" s="882"/>
      <c r="D312" s="882"/>
      <c r="E312" s="882"/>
      <c r="F312" s="883"/>
      <c r="G312" s="881"/>
      <c r="H312" s="882"/>
      <c r="I312" s="882"/>
      <c r="J312" s="882"/>
      <c r="K312" s="883"/>
    </row>
    <row r="313" spans="1:11" ht="15" customHeight="1" x14ac:dyDescent="0.25">
      <c r="A313" s="881"/>
      <c r="B313" s="882"/>
      <c r="C313" s="882"/>
      <c r="D313" s="882"/>
      <c r="E313" s="882"/>
      <c r="F313" s="883"/>
      <c r="G313" s="881"/>
      <c r="H313" s="882"/>
      <c r="I313" s="882"/>
      <c r="J313" s="882"/>
      <c r="K313" s="883"/>
    </row>
    <row r="314" spans="1:11" ht="15" customHeight="1" x14ac:dyDescent="0.25">
      <c r="A314" s="881"/>
      <c r="B314" s="882"/>
      <c r="C314" s="882"/>
      <c r="D314" s="882"/>
      <c r="E314" s="882"/>
      <c r="F314" s="883"/>
      <c r="G314" s="881"/>
      <c r="H314" s="882"/>
      <c r="I314" s="882"/>
      <c r="J314" s="882"/>
      <c r="K314" s="883"/>
    </row>
    <row r="315" spans="1:11" ht="15" customHeight="1" x14ac:dyDescent="0.25">
      <c r="A315" s="881"/>
      <c r="B315" s="882"/>
      <c r="C315" s="882"/>
      <c r="D315" s="882"/>
      <c r="E315" s="882"/>
      <c r="F315" s="883"/>
      <c r="G315" s="881"/>
      <c r="H315" s="882"/>
      <c r="I315" s="882"/>
      <c r="J315" s="882"/>
      <c r="K315" s="883"/>
    </row>
    <row r="316" spans="1:11" ht="15" customHeight="1" x14ac:dyDescent="0.25">
      <c r="A316" s="881"/>
      <c r="B316" s="882"/>
      <c r="C316" s="882"/>
      <c r="D316" s="882"/>
      <c r="E316" s="882"/>
      <c r="F316" s="883"/>
      <c r="G316" s="881"/>
      <c r="H316" s="882"/>
      <c r="I316" s="882"/>
      <c r="J316" s="882"/>
      <c r="K316" s="883"/>
    </row>
    <row r="317" spans="1:11" ht="15" customHeight="1" x14ac:dyDescent="0.25">
      <c r="A317" s="881"/>
      <c r="B317" s="882"/>
      <c r="C317" s="882"/>
      <c r="D317" s="882"/>
      <c r="E317" s="882"/>
      <c r="F317" s="883"/>
      <c r="G317" s="881"/>
      <c r="H317" s="882"/>
      <c r="I317" s="882"/>
      <c r="J317" s="882"/>
      <c r="K317" s="883"/>
    </row>
    <row r="318" spans="1:11" ht="15" customHeight="1" x14ac:dyDescent="0.25">
      <c r="A318" s="881"/>
      <c r="B318" s="882"/>
      <c r="C318" s="882"/>
      <c r="D318" s="882"/>
      <c r="E318" s="882"/>
      <c r="F318" s="883"/>
      <c r="G318" s="881"/>
      <c r="H318" s="882"/>
      <c r="I318" s="882"/>
      <c r="J318" s="882"/>
      <c r="K318" s="883"/>
    </row>
    <row r="319" spans="1:11" ht="15" customHeight="1" x14ac:dyDescent="0.25">
      <c r="A319" s="881"/>
      <c r="B319" s="882"/>
      <c r="C319" s="882"/>
      <c r="D319" s="882"/>
      <c r="E319" s="882"/>
      <c r="F319" s="883"/>
      <c r="G319" s="881"/>
      <c r="H319" s="882"/>
      <c r="I319" s="882"/>
      <c r="J319" s="882"/>
      <c r="K319" s="883"/>
    </row>
    <row r="320" spans="1:11" ht="15" customHeight="1" x14ac:dyDescent="0.25">
      <c r="A320" s="881"/>
      <c r="B320" s="882"/>
      <c r="C320" s="882"/>
      <c r="D320" s="882"/>
      <c r="E320" s="882"/>
      <c r="F320" s="883"/>
      <c r="G320" s="881"/>
      <c r="H320" s="882"/>
      <c r="I320" s="882"/>
      <c r="J320" s="882"/>
      <c r="K320" s="883"/>
    </row>
    <row r="321" spans="1:11" ht="15" customHeight="1" x14ac:dyDescent="0.25">
      <c r="A321" s="881"/>
      <c r="B321" s="882"/>
      <c r="C321" s="882"/>
      <c r="D321" s="882"/>
      <c r="E321" s="882"/>
      <c r="F321" s="883"/>
      <c r="G321" s="881"/>
      <c r="H321" s="882"/>
      <c r="I321" s="882"/>
      <c r="J321" s="882"/>
      <c r="K321" s="883"/>
    </row>
    <row r="322" spans="1:11" ht="15" customHeight="1" x14ac:dyDescent="0.25">
      <c r="A322" s="881"/>
      <c r="B322" s="882"/>
      <c r="C322" s="882"/>
      <c r="D322" s="882"/>
      <c r="E322" s="882"/>
      <c r="F322" s="883"/>
      <c r="G322" s="881"/>
      <c r="H322" s="882"/>
      <c r="I322" s="882"/>
      <c r="J322" s="882"/>
      <c r="K322" s="883"/>
    </row>
    <row r="323" spans="1:11" ht="15" customHeight="1" x14ac:dyDescent="0.25">
      <c r="A323" s="881"/>
      <c r="B323" s="882"/>
      <c r="C323" s="882"/>
      <c r="D323" s="882"/>
      <c r="E323" s="882"/>
      <c r="F323" s="883"/>
      <c r="G323" s="881"/>
      <c r="H323" s="882"/>
      <c r="I323" s="882"/>
      <c r="J323" s="882"/>
      <c r="K323" s="883"/>
    </row>
    <row r="324" spans="1:11" ht="6" customHeight="1" thickBot="1" x14ac:dyDescent="0.3">
      <c r="A324" s="881"/>
      <c r="B324" s="882"/>
      <c r="C324" s="882"/>
      <c r="D324" s="882"/>
      <c r="E324" s="882"/>
      <c r="F324" s="883"/>
      <c r="G324" s="881"/>
      <c r="H324" s="882"/>
      <c r="I324" s="882"/>
      <c r="J324" s="882"/>
      <c r="K324" s="883"/>
    </row>
    <row r="325" spans="1:11" x14ac:dyDescent="0.25">
      <c r="A325" s="1015" t="s">
        <v>1267</v>
      </c>
      <c r="B325" s="1016"/>
      <c r="C325" s="1016"/>
      <c r="D325" s="1016"/>
      <c r="E325" s="1016"/>
      <c r="F325" s="1017"/>
      <c r="G325" s="1021" t="s">
        <v>1268</v>
      </c>
      <c r="H325" s="1022"/>
      <c r="I325" s="1022"/>
      <c r="J325" s="1022"/>
      <c r="K325" s="1023"/>
    </row>
    <row r="326" spans="1:11" ht="15.75" thickBot="1" x14ac:dyDescent="0.3">
      <c r="A326" s="1018"/>
      <c r="B326" s="1019"/>
      <c r="C326" s="1019"/>
      <c r="D326" s="1019"/>
      <c r="E326" s="1019"/>
      <c r="F326" s="1020"/>
      <c r="G326" s="1024"/>
      <c r="H326" s="1025"/>
      <c r="I326" s="1025"/>
      <c r="J326" s="1025"/>
      <c r="K326" s="1026"/>
    </row>
    <row r="327" spans="1:11" x14ac:dyDescent="0.25">
      <c r="A327" s="896" t="s">
        <v>503</v>
      </c>
      <c r="B327" s="897"/>
      <c r="C327" s="897"/>
      <c r="D327" s="897"/>
      <c r="E327" s="897"/>
      <c r="F327" s="898"/>
      <c r="G327" s="896" t="s">
        <v>504</v>
      </c>
      <c r="H327" s="897"/>
      <c r="I327" s="897"/>
      <c r="J327" s="897"/>
      <c r="K327" s="898"/>
    </row>
    <row r="328" spans="1:11" x14ac:dyDescent="0.25">
      <c r="A328" s="881"/>
      <c r="B328" s="882"/>
      <c r="C328" s="882"/>
      <c r="D328" s="882"/>
      <c r="E328" s="882"/>
      <c r="F328" s="883"/>
      <c r="G328" s="881"/>
      <c r="H328" s="882"/>
      <c r="I328" s="882"/>
      <c r="J328" s="882"/>
      <c r="K328" s="883"/>
    </row>
    <row r="329" spans="1:11" x14ac:dyDescent="0.25">
      <c r="A329" s="881"/>
      <c r="B329" s="882"/>
      <c r="C329" s="882"/>
      <c r="D329" s="882"/>
      <c r="E329" s="882"/>
      <c r="F329" s="883"/>
      <c r="G329" s="881"/>
      <c r="H329" s="882"/>
      <c r="I329" s="882"/>
      <c r="J329" s="882"/>
      <c r="K329" s="883"/>
    </row>
    <row r="330" spans="1:11" x14ac:dyDescent="0.25">
      <c r="A330" s="881"/>
      <c r="B330" s="882"/>
      <c r="C330" s="882"/>
      <c r="D330" s="882"/>
      <c r="E330" s="882"/>
      <c r="F330" s="883"/>
      <c r="G330" s="881"/>
      <c r="H330" s="882"/>
      <c r="I330" s="882"/>
      <c r="J330" s="882"/>
      <c r="K330" s="883"/>
    </row>
    <row r="331" spans="1:11" x14ac:dyDescent="0.25">
      <c r="A331" s="881"/>
      <c r="B331" s="882"/>
      <c r="C331" s="882"/>
      <c r="D331" s="882"/>
      <c r="E331" s="882"/>
      <c r="F331" s="883"/>
      <c r="G331" s="881"/>
      <c r="H331" s="882"/>
      <c r="I331" s="882"/>
      <c r="J331" s="882"/>
      <c r="K331" s="883"/>
    </row>
    <row r="332" spans="1:11" x14ac:dyDescent="0.25">
      <c r="A332" s="881"/>
      <c r="B332" s="882"/>
      <c r="C332" s="882"/>
      <c r="D332" s="882"/>
      <c r="E332" s="882"/>
      <c r="F332" s="883"/>
      <c r="G332" s="881"/>
      <c r="H332" s="882"/>
      <c r="I332" s="882"/>
      <c r="J332" s="882"/>
      <c r="K332" s="883"/>
    </row>
    <row r="333" spans="1:11" x14ac:dyDescent="0.25">
      <c r="A333" s="881"/>
      <c r="B333" s="882"/>
      <c r="C333" s="882"/>
      <c r="D333" s="882"/>
      <c r="E333" s="882"/>
      <c r="F333" s="883"/>
      <c r="G333" s="881"/>
      <c r="H333" s="882"/>
      <c r="I333" s="882"/>
      <c r="J333" s="882"/>
      <c r="K333" s="883"/>
    </row>
    <row r="334" spans="1:11" x14ac:dyDescent="0.25">
      <c r="A334" s="881"/>
      <c r="B334" s="882"/>
      <c r="C334" s="882"/>
      <c r="D334" s="882"/>
      <c r="E334" s="882"/>
      <c r="F334" s="883"/>
      <c r="G334" s="881"/>
      <c r="H334" s="882"/>
      <c r="I334" s="882"/>
      <c r="J334" s="882"/>
      <c r="K334" s="883"/>
    </row>
    <row r="335" spans="1:11" x14ac:dyDescent="0.25">
      <c r="A335" s="881"/>
      <c r="B335" s="882"/>
      <c r="C335" s="882"/>
      <c r="D335" s="882"/>
      <c r="E335" s="882"/>
      <c r="F335" s="883"/>
      <c r="G335" s="881"/>
      <c r="H335" s="882"/>
      <c r="I335" s="882"/>
      <c r="J335" s="882"/>
      <c r="K335" s="883"/>
    </row>
    <row r="336" spans="1:11" x14ac:dyDescent="0.25">
      <c r="A336" s="881"/>
      <c r="B336" s="882"/>
      <c r="C336" s="882"/>
      <c r="D336" s="882"/>
      <c r="E336" s="882"/>
      <c r="F336" s="883"/>
      <c r="G336" s="881"/>
      <c r="H336" s="882"/>
      <c r="I336" s="882"/>
      <c r="J336" s="882"/>
      <c r="K336" s="883"/>
    </row>
    <row r="337" spans="1:11" x14ac:dyDescent="0.25">
      <c r="A337" s="881"/>
      <c r="B337" s="882"/>
      <c r="C337" s="882"/>
      <c r="D337" s="882"/>
      <c r="E337" s="882"/>
      <c r="F337" s="883"/>
      <c r="G337" s="881"/>
      <c r="H337" s="882"/>
      <c r="I337" s="882"/>
      <c r="J337" s="882"/>
      <c r="K337" s="883"/>
    </row>
    <row r="338" spans="1:11" x14ac:dyDescent="0.25">
      <c r="A338" s="881"/>
      <c r="B338" s="882"/>
      <c r="C338" s="882"/>
      <c r="D338" s="882"/>
      <c r="E338" s="882"/>
      <c r="F338" s="883"/>
      <c r="G338" s="881"/>
      <c r="H338" s="882"/>
      <c r="I338" s="882"/>
      <c r="J338" s="882"/>
      <c r="K338" s="883"/>
    </row>
    <row r="339" spans="1:11" x14ac:dyDescent="0.25">
      <c r="A339" s="881"/>
      <c r="B339" s="882"/>
      <c r="C339" s="882"/>
      <c r="D339" s="882"/>
      <c r="E339" s="882"/>
      <c r="F339" s="883"/>
      <c r="G339" s="881"/>
      <c r="H339" s="882"/>
      <c r="I339" s="882"/>
      <c r="J339" s="882"/>
      <c r="K339" s="883"/>
    </row>
    <row r="340" spans="1:11" ht="15.75" thickBot="1" x14ac:dyDescent="0.3">
      <c r="A340" s="881"/>
      <c r="B340" s="882"/>
      <c r="C340" s="882"/>
      <c r="D340" s="882"/>
      <c r="E340" s="882"/>
      <c r="F340" s="883"/>
      <c r="G340" s="881"/>
      <c r="H340" s="882"/>
      <c r="I340" s="882"/>
      <c r="J340" s="882"/>
      <c r="K340" s="883"/>
    </row>
    <row r="341" spans="1:11" x14ac:dyDescent="0.25">
      <c r="A341" s="1021" t="s">
        <v>1269</v>
      </c>
      <c r="B341" s="1022"/>
      <c r="C341" s="1022"/>
      <c r="D341" s="1022"/>
      <c r="E341" s="1022"/>
      <c r="F341" s="1023"/>
      <c r="G341" s="1021" t="s">
        <v>1270</v>
      </c>
      <c r="H341" s="1022"/>
      <c r="I341" s="1022"/>
      <c r="J341" s="1022"/>
      <c r="K341" s="1023"/>
    </row>
    <row r="342" spans="1:11" ht="15.75" thickBot="1" x14ac:dyDescent="0.3">
      <c r="A342" s="1024"/>
      <c r="B342" s="1025"/>
      <c r="C342" s="1025"/>
      <c r="D342" s="1025"/>
      <c r="E342" s="1025"/>
      <c r="F342" s="1026"/>
      <c r="G342" s="1024"/>
      <c r="H342" s="1025"/>
      <c r="I342" s="1025"/>
      <c r="J342" s="1025"/>
      <c r="K342" s="1026"/>
    </row>
    <row r="343" spans="1:11" x14ac:dyDescent="0.25">
      <c r="A343" s="896" t="s">
        <v>503</v>
      </c>
      <c r="B343" s="897"/>
      <c r="C343" s="897"/>
      <c r="D343" s="897"/>
      <c r="E343" s="897"/>
      <c r="F343" s="898"/>
      <c r="G343" s="896" t="s">
        <v>504</v>
      </c>
      <c r="H343" s="897"/>
      <c r="I343" s="897"/>
      <c r="J343" s="897"/>
      <c r="K343" s="898"/>
    </row>
    <row r="344" spans="1:11" x14ac:dyDescent="0.25">
      <c r="A344" s="881"/>
      <c r="B344" s="882"/>
      <c r="C344" s="882"/>
      <c r="D344" s="882"/>
      <c r="E344" s="882"/>
      <c r="F344" s="883"/>
      <c r="G344" s="881"/>
      <c r="H344" s="882"/>
      <c r="I344" s="882"/>
      <c r="J344" s="882"/>
      <c r="K344" s="883"/>
    </row>
    <row r="345" spans="1:11" x14ac:dyDescent="0.25">
      <c r="A345" s="881"/>
      <c r="B345" s="882"/>
      <c r="C345" s="882"/>
      <c r="D345" s="882"/>
      <c r="E345" s="882"/>
      <c r="F345" s="883"/>
      <c r="G345" s="881"/>
      <c r="H345" s="882"/>
      <c r="I345" s="882"/>
      <c r="J345" s="882"/>
      <c r="K345" s="883"/>
    </row>
    <row r="346" spans="1:11" x14ac:dyDescent="0.25">
      <c r="A346" s="881"/>
      <c r="B346" s="882"/>
      <c r="C346" s="882"/>
      <c r="D346" s="882"/>
      <c r="E346" s="882"/>
      <c r="F346" s="883"/>
      <c r="G346" s="881"/>
      <c r="H346" s="882"/>
      <c r="I346" s="882"/>
      <c r="J346" s="882"/>
      <c r="K346" s="883"/>
    </row>
    <row r="347" spans="1:11" x14ac:dyDescent="0.25">
      <c r="A347" s="881"/>
      <c r="B347" s="882"/>
      <c r="C347" s="882"/>
      <c r="D347" s="882"/>
      <c r="E347" s="882"/>
      <c r="F347" s="883"/>
      <c r="G347" s="881"/>
      <c r="H347" s="882"/>
      <c r="I347" s="882"/>
      <c r="J347" s="882"/>
      <c r="K347" s="883"/>
    </row>
    <row r="348" spans="1:11" x14ac:dyDescent="0.25">
      <c r="A348" s="881"/>
      <c r="B348" s="882"/>
      <c r="C348" s="882"/>
      <c r="D348" s="882"/>
      <c r="E348" s="882"/>
      <c r="F348" s="883"/>
      <c r="G348" s="881"/>
      <c r="H348" s="882"/>
      <c r="I348" s="882"/>
      <c r="J348" s="882"/>
      <c r="K348" s="883"/>
    </row>
    <row r="349" spans="1:11" x14ac:dyDescent="0.25">
      <c r="A349" s="881"/>
      <c r="B349" s="882"/>
      <c r="C349" s="882"/>
      <c r="D349" s="882"/>
      <c r="E349" s="882"/>
      <c r="F349" s="883"/>
      <c r="G349" s="881"/>
      <c r="H349" s="882"/>
      <c r="I349" s="882"/>
      <c r="J349" s="882"/>
      <c r="K349" s="883"/>
    </row>
    <row r="350" spans="1:11" x14ac:dyDescent="0.25">
      <c r="A350" s="881"/>
      <c r="B350" s="882"/>
      <c r="C350" s="882"/>
      <c r="D350" s="882"/>
      <c r="E350" s="882"/>
      <c r="F350" s="883"/>
      <c r="G350" s="881"/>
      <c r="H350" s="882"/>
      <c r="I350" s="882"/>
      <c r="J350" s="882"/>
      <c r="K350" s="883"/>
    </row>
    <row r="351" spans="1:11" x14ac:dyDescent="0.25">
      <c r="A351" s="881"/>
      <c r="B351" s="882"/>
      <c r="C351" s="882"/>
      <c r="D351" s="882"/>
      <c r="E351" s="882"/>
      <c r="F351" s="883"/>
      <c r="G351" s="881"/>
      <c r="H351" s="882"/>
      <c r="I351" s="882"/>
      <c r="J351" s="882"/>
      <c r="K351" s="883"/>
    </row>
    <row r="352" spans="1:11" x14ac:dyDescent="0.25">
      <c r="A352" s="881"/>
      <c r="B352" s="882"/>
      <c r="C352" s="882"/>
      <c r="D352" s="882"/>
      <c r="E352" s="882"/>
      <c r="F352" s="883"/>
      <c r="G352" s="881"/>
      <c r="H352" s="882"/>
      <c r="I352" s="882"/>
      <c r="J352" s="882"/>
      <c r="K352" s="883"/>
    </row>
    <row r="353" spans="1:11" x14ac:dyDescent="0.25">
      <c r="A353" s="881"/>
      <c r="B353" s="882"/>
      <c r="C353" s="882"/>
      <c r="D353" s="882"/>
      <c r="E353" s="882"/>
      <c r="F353" s="883"/>
      <c r="G353" s="881"/>
      <c r="H353" s="882"/>
      <c r="I353" s="882"/>
      <c r="J353" s="882"/>
      <c r="K353" s="883"/>
    </row>
    <row r="354" spans="1:11" x14ac:dyDescent="0.25">
      <c r="A354" s="881"/>
      <c r="B354" s="882"/>
      <c r="C354" s="882"/>
      <c r="D354" s="882"/>
      <c r="E354" s="882"/>
      <c r="F354" s="883"/>
      <c r="G354" s="881"/>
      <c r="H354" s="882"/>
      <c r="I354" s="882"/>
      <c r="J354" s="882"/>
      <c r="K354" s="883"/>
    </row>
    <row r="355" spans="1:11" x14ac:dyDescent="0.25">
      <c r="A355" s="881"/>
      <c r="B355" s="882"/>
      <c r="C355" s="882"/>
      <c r="D355" s="882"/>
      <c r="E355" s="882"/>
      <c r="F355" s="883"/>
      <c r="G355" s="881"/>
      <c r="H355" s="882"/>
      <c r="I355" s="882"/>
      <c r="J355" s="882"/>
      <c r="K355" s="883"/>
    </row>
    <row r="356" spans="1:11" ht="15.75" thickBot="1" x14ac:dyDescent="0.3">
      <c r="A356" s="881"/>
      <c r="B356" s="882"/>
      <c r="C356" s="882"/>
      <c r="D356" s="882"/>
      <c r="E356" s="882"/>
      <c r="F356" s="883"/>
      <c r="G356" s="881"/>
      <c r="H356" s="882"/>
      <c r="I356" s="882"/>
      <c r="J356" s="882"/>
      <c r="K356" s="883"/>
    </row>
    <row r="357" spans="1:11" x14ac:dyDescent="0.25">
      <c r="A357" s="1021" t="s">
        <v>1153</v>
      </c>
      <c r="B357" s="1022"/>
      <c r="C357" s="1022"/>
      <c r="D357" s="1022"/>
      <c r="E357" s="1022"/>
      <c r="F357" s="1023"/>
      <c r="G357" s="1021" t="s">
        <v>1153</v>
      </c>
      <c r="H357" s="1022"/>
      <c r="I357" s="1022"/>
      <c r="J357" s="1022"/>
      <c r="K357" s="1023"/>
    </row>
    <row r="358" spans="1:11" ht="31.5" customHeight="1" thickBot="1" x14ac:dyDescent="0.3">
      <c r="A358" s="1024"/>
      <c r="B358" s="1025"/>
      <c r="C358" s="1025"/>
      <c r="D358" s="1025"/>
      <c r="E358" s="1025"/>
      <c r="F358" s="1026"/>
      <c r="G358" s="1024"/>
      <c r="H358" s="1025"/>
      <c r="I358" s="1025"/>
      <c r="J358" s="1025"/>
      <c r="K358" s="1026"/>
    </row>
    <row r="359" spans="1:11" x14ac:dyDescent="0.25">
      <c r="A359" s="896" t="s">
        <v>503</v>
      </c>
      <c r="B359" s="897"/>
      <c r="C359" s="897"/>
      <c r="D359" s="897"/>
      <c r="E359" s="897"/>
      <c r="F359" s="898"/>
      <c r="G359" s="896" t="s">
        <v>504</v>
      </c>
      <c r="H359" s="897"/>
      <c r="I359" s="897"/>
      <c r="J359" s="897"/>
      <c r="K359" s="898"/>
    </row>
    <row r="360" spans="1:11" x14ac:dyDescent="0.25">
      <c r="A360" s="881"/>
      <c r="B360" s="882"/>
      <c r="C360" s="882"/>
      <c r="D360" s="882"/>
      <c r="E360" s="882"/>
      <c r="F360" s="883"/>
      <c r="G360" s="881"/>
      <c r="H360" s="882"/>
      <c r="I360" s="882"/>
      <c r="J360" s="882"/>
      <c r="K360" s="883"/>
    </row>
    <row r="361" spans="1:11" x14ac:dyDescent="0.25">
      <c r="A361" s="881"/>
      <c r="B361" s="882"/>
      <c r="C361" s="882"/>
      <c r="D361" s="882"/>
      <c r="E361" s="882"/>
      <c r="F361" s="883"/>
      <c r="G361" s="881"/>
      <c r="H361" s="882"/>
      <c r="I361" s="882"/>
      <c r="J361" s="882"/>
      <c r="K361" s="883"/>
    </row>
    <row r="362" spans="1:11" x14ac:dyDescent="0.25">
      <c r="A362" s="881"/>
      <c r="B362" s="882"/>
      <c r="C362" s="882"/>
      <c r="D362" s="882"/>
      <c r="E362" s="882"/>
      <c r="F362" s="883"/>
      <c r="G362" s="881"/>
      <c r="H362" s="882"/>
      <c r="I362" s="882"/>
      <c r="J362" s="882"/>
      <c r="K362" s="883"/>
    </row>
    <row r="363" spans="1:11" x14ac:dyDescent="0.25">
      <c r="A363" s="881"/>
      <c r="B363" s="882"/>
      <c r="C363" s="882"/>
      <c r="D363" s="882"/>
      <c r="E363" s="882"/>
      <c r="F363" s="883"/>
      <c r="G363" s="881"/>
      <c r="H363" s="882"/>
      <c r="I363" s="882"/>
      <c r="J363" s="882"/>
      <c r="K363" s="883"/>
    </row>
    <row r="364" spans="1:11" x14ac:dyDescent="0.25">
      <c r="A364" s="881"/>
      <c r="B364" s="882"/>
      <c r="C364" s="882"/>
      <c r="D364" s="882"/>
      <c r="E364" s="882"/>
      <c r="F364" s="883"/>
      <c r="G364" s="881"/>
      <c r="H364" s="882"/>
      <c r="I364" s="882"/>
      <c r="J364" s="882"/>
      <c r="K364" s="883"/>
    </row>
    <row r="365" spans="1:11" x14ac:dyDescent="0.25">
      <c r="A365" s="881"/>
      <c r="B365" s="882"/>
      <c r="C365" s="882"/>
      <c r="D365" s="882"/>
      <c r="E365" s="882"/>
      <c r="F365" s="883"/>
      <c r="G365" s="881"/>
      <c r="H365" s="882"/>
      <c r="I365" s="882"/>
      <c r="J365" s="882"/>
      <c r="K365" s="883"/>
    </row>
    <row r="366" spans="1:11" x14ac:dyDescent="0.25">
      <c r="A366" s="881"/>
      <c r="B366" s="882"/>
      <c r="C366" s="882"/>
      <c r="D366" s="882"/>
      <c r="E366" s="882"/>
      <c r="F366" s="883"/>
      <c r="G366" s="881"/>
      <c r="H366" s="882"/>
      <c r="I366" s="882"/>
      <c r="J366" s="882"/>
      <c r="K366" s="883"/>
    </row>
    <row r="367" spans="1:11" x14ac:dyDescent="0.25">
      <c r="A367" s="881"/>
      <c r="B367" s="882"/>
      <c r="C367" s="882"/>
      <c r="D367" s="882"/>
      <c r="E367" s="882"/>
      <c r="F367" s="883"/>
      <c r="G367" s="881"/>
      <c r="H367" s="882"/>
      <c r="I367" s="882"/>
      <c r="J367" s="882"/>
      <c r="K367" s="883"/>
    </row>
    <row r="368" spans="1:11" x14ac:dyDescent="0.25">
      <c r="A368" s="881"/>
      <c r="B368" s="882"/>
      <c r="C368" s="882"/>
      <c r="D368" s="882"/>
      <c r="E368" s="882"/>
      <c r="F368" s="883"/>
      <c r="G368" s="881"/>
      <c r="H368" s="882"/>
      <c r="I368" s="882"/>
      <c r="J368" s="882"/>
      <c r="K368" s="883"/>
    </row>
    <row r="369" spans="1:11" x14ac:dyDescent="0.25">
      <c r="A369" s="881"/>
      <c r="B369" s="882"/>
      <c r="C369" s="882"/>
      <c r="D369" s="882"/>
      <c r="E369" s="882"/>
      <c r="F369" s="883"/>
      <c r="G369" s="881"/>
      <c r="H369" s="882"/>
      <c r="I369" s="882"/>
      <c r="J369" s="882"/>
      <c r="K369" s="883"/>
    </row>
    <row r="370" spans="1:11" x14ac:dyDescent="0.25">
      <c r="A370" s="881"/>
      <c r="B370" s="882"/>
      <c r="C370" s="882"/>
      <c r="D370" s="882"/>
      <c r="E370" s="882"/>
      <c r="F370" s="883"/>
      <c r="G370" s="881"/>
      <c r="H370" s="882"/>
      <c r="I370" s="882"/>
      <c r="J370" s="882"/>
      <c r="K370" s="883"/>
    </row>
    <row r="371" spans="1:11" x14ac:dyDescent="0.25">
      <c r="A371" s="881"/>
      <c r="B371" s="882"/>
      <c r="C371" s="882"/>
      <c r="D371" s="882"/>
      <c r="E371" s="882"/>
      <c r="F371" s="883"/>
      <c r="G371" s="881"/>
      <c r="H371" s="882"/>
      <c r="I371" s="882"/>
      <c r="J371" s="882"/>
      <c r="K371" s="883"/>
    </row>
    <row r="372" spans="1:11" ht="15.75" thickBot="1" x14ac:dyDescent="0.3">
      <c r="A372" s="881"/>
      <c r="B372" s="882"/>
      <c r="C372" s="882"/>
      <c r="D372" s="882"/>
      <c r="E372" s="882"/>
      <c r="F372" s="883"/>
      <c r="G372" s="881"/>
      <c r="H372" s="882"/>
      <c r="I372" s="882"/>
      <c r="J372" s="882"/>
      <c r="K372" s="883"/>
    </row>
    <row r="373" spans="1:11" x14ac:dyDescent="0.25">
      <c r="A373" s="1021" t="s">
        <v>1271</v>
      </c>
      <c r="B373" s="1022"/>
      <c r="C373" s="1022"/>
      <c r="D373" s="1022"/>
      <c r="E373" s="1022"/>
      <c r="F373" s="1023"/>
      <c r="G373" s="1021" t="s">
        <v>1272</v>
      </c>
      <c r="H373" s="1022"/>
      <c r="I373" s="1022"/>
      <c r="J373" s="1022"/>
      <c r="K373" s="1023"/>
    </row>
    <row r="374" spans="1:11" ht="15.75" thickBot="1" x14ac:dyDescent="0.3">
      <c r="A374" s="1024"/>
      <c r="B374" s="1025"/>
      <c r="C374" s="1025"/>
      <c r="D374" s="1025"/>
      <c r="E374" s="1025"/>
      <c r="F374" s="1026"/>
      <c r="G374" s="1024"/>
      <c r="H374" s="1025"/>
      <c r="I374" s="1025"/>
      <c r="J374" s="1025"/>
      <c r="K374" s="1026"/>
    </row>
    <row r="375" spans="1:11" x14ac:dyDescent="0.25">
      <c r="A375" s="896" t="s">
        <v>501</v>
      </c>
      <c r="B375" s="897"/>
      <c r="C375" s="897"/>
      <c r="D375" s="897"/>
      <c r="E375" s="897"/>
      <c r="F375" s="898"/>
      <c r="G375" s="896"/>
      <c r="H375" s="897"/>
      <c r="I375" s="897"/>
      <c r="J375" s="897"/>
      <c r="K375" s="898"/>
    </row>
    <row r="376" spans="1:11" x14ac:dyDescent="0.25">
      <c r="A376" s="881"/>
      <c r="B376" s="882"/>
      <c r="C376" s="882"/>
      <c r="D376" s="882"/>
      <c r="E376" s="882"/>
      <c r="F376" s="883"/>
      <c r="G376" s="881"/>
      <c r="H376" s="882"/>
      <c r="I376" s="882"/>
      <c r="J376" s="882"/>
      <c r="K376" s="883"/>
    </row>
    <row r="377" spans="1:11" x14ac:dyDescent="0.25">
      <c r="A377" s="881"/>
      <c r="B377" s="882"/>
      <c r="C377" s="882"/>
      <c r="D377" s="882"/>
      <c r="E377" s="882"/>
      <c r="F377" s="883"/>
      <c r="G377" s="881"/>
      <c r="H377" s="882"/>
      <c r="I377" s="882"/>
      <c r="J377" s="882"/>
      <c r="K377" s="883"/>
    </row>
    <row r="378" spans="1:11" x14ac:dyDescent="0.25">
      <c r="A378" s="881"/>
      <c r="B378" s="882"/>
      <c r="C378" s="882"/>
      <c r="D378" s="882"/>
      <c r="E378" s="882"/>
      <c r="F378" s="883"/>
      <c r="G378" s="881"/>
      <c r="H378" s="882"/>
      <c r="I378" s="882"/>
      <c r="J378" s="882"/>
      <c r="K378" s="883"/>
    </row>
    <row r="379" spans="1:11" x14ac:dyDescent="0.25">
      <c r="A379" s="881"/>
      <c r="B379" s="882"/>
      <c r="C379" s="882"/>
      <c r="D379" s="882"/>
      <c r="E379" s="882"/>
      <c r="F379" s="883"/>
      <c r="G379" s="881"/>
      <c r="H379" s="882"/>
      <c r="I379" s="882"/>
      <c r="J379" s="882"/>
      <c r="K379" s="883"/>
    </row>
    <row r="380" spans="1:11" x14ac:dyDescent="0.25">
      <c r="A380" s="881"/>
      <c r="B380" s="882"/>
      <c r="C380" s="882"/>
      <c r="D380" s="882"/>
      <c r="E380" s="882"/>
      <c r="F380" s="883"/>
      <c r="G380" s="881"/>
      <c r="H380" s="882"/>
      <c r="I380" s="882"/>
      <c r="J380" s="882"/>
      <c r="K380" s="883"/>
    </row>
    <row r="381" spans="1:11" x14ac:dyDescent="0.25">
      <c r="A381" s="881"/>
      <c r="B381" s="882"/>
      <c r="C381" s="882"/>
      <c r="D381" s="882"/>
      <c r="E381" s="882"/>
      <c r="F381" s="883"/>
      <c r="G381" s="881"/>
      <c r="H381" s="882"/>
      <c r="I381" s="882"/>
      <c r="J381" s="882"/>
      <c r="K381" s="883"/>
    </row>
    <row r="382" spans="1:11" x14ac:dyDescent="0.25">
      <c r="A382" s="881"/>
      <c r="B382" s="882"/>
      <c r="C382" s="882"/>
      <c r="D382" s="882"/>
      <c r="E382" s="882"/>
      <c r="F382" s="883"/>
      <c r="G382" s="881"/>
      <c r="H382" s="882"/>
      <c r="I382" s="882"/>
      <c r="J382" s="882"/>
      <c r="K382" s="883"/>
    </row>
    <row r="383" spans="1:11" x14ac:dyDescent="0.25">
      <c r="A383" s="881"/>
      <c r="B383" s="882"/>
      <c r="C383" s="882"/>
      <c r="D383" s="882"/>
      <c r="E383" s="882"/>
      <c r="F383" s="883"/>
      <c r="G383" s="881"/>
      <c r="H383" s="882"/>
      <c r="I383" s="882"/>
      <c r="J383" s="882"/>
      <c r="K383" s="883"/>
    </row>
    <row r="384" spans="1:11" x14ac:dyDescent="0.25">
      <c r="A384" s="881"/>
      <c r="B384" s="882"/>
      <c r="C384" s="882"/>
      <c r="D384" s="882"/>
      <c r="E384" s="882"/>
      <c r="F384" s="883"/>
      <c r="G384" s="881"/>
      <c r="H384" s="882"/>
      <c r="I384" s="882"/>
      <c r="J384" s="882"/>
      <c r="K384" s="883"/>
    </row>
    <row r="385" spans="1:11" x14ac:dyDescent="0.25">
      <c r="A385" s="881"/>
      <c r="B385" s="882"/>
      <c r="C385" s="882"/>
      <c r="D385" s="882"/>
      <c r="E385" s="882"/>
      <c r="F385" s="883"/>
      <c r="G385" s="881"/>
      <c r="H385" s="882"/>
      <c r="I385" s="882"/>
      <c r="J385" s="882"/>
      <c r="K385" s="883"/>
    </row>
    <row r="386" spans="1:11" x14ac:dyDescent="0.25">
      <c r="A386" s="881"/>
      <c r="B386" s="882"/>
      <c r="C386" s="882"/>
      <c r="D386" s="882"/>
      <c r="E386" s="882"/>
      <c r="F386" s="883"/>
      <c r="G386" s="881"/>
      <c r="H386" s="882"/>
      <c r="I386" s="882"/>
      <c r="J386" s="882"/>
      <c r="K386" s="883"/>
    </row>
    <row r="387" spans="1:11" x14ac:dyDescent="0.25">
      <c r="A387" s="881"/>
      <c r="B387" s="882"/>
      <c r="C387" s="882"/>
      <c r="D387" s="882"/>
      <c r="E387" s="882"/>
      <c r="F387" s="883"/>
      <c r="G387" s="881"/>
      <c r="H387" s="882"/>
      <c r="I387" s="882"/>
      <c r="J387" s="882"/>
      <c r="K387" s="883"/>
    </row>
    <row r="388" spans="1:11" ht="15.75" thickBot="1" x14ac:dyDescent="0.3">
      <c r="A388" s="881"/>
      <c r="B388" s="882"/>
      <c r="C388" s="882"/>
      <c r="D388" s="882"/>
      <c r="E388" s="882"/>
      <c r="F388" s="883"/>
      <c r="G388" s="881"/>
      <c r="H388" s="882"/>
      <c r="I388" s="882"/>
      <c r="J388" s="882"/>
      <c r="K388" s="883"/>
    </row>
    <row r="389" spans="1:11" x14ac:dyDescent="0.25">
      <c r="A389" s="1015" t="s">
        <v>1154</v>
      </c>
      <c r="B389" s="1016"/>
      <c r="C389" s="1016"/>
      <c r="D389" s="1016"/>
      <c r="E389" s="1016"/>
      <c r="F389" s="1017"/>
      <c r="G389" s="1021" t="s">
        <v>1155</v>
      </c>
      <c r="H389" s="1022"/>
      <c r="I389" s="1022"/>
      <c r="J389" s="1022"/>
      <c r="K389" s="1023"/>
    </row>
    <row r="390" spans="1:11" ht="22.5" customHeight="1" thickBot="1" x14ac:dyDescent="0.3">
      <c r="A390" s="1018"/>
      <c r="B390" s="1019"/>
      <c r="C390" s="1019"/>
      <c r="D390" s="1019"/>
      <c r="E390" s="1019"/>
      <c r="F390" s="1020"/>
      <c r="G390" s="1024"/>
      <c r="H390" s="1025"/>
      <c r="I390" s="1025"/>
      <c r="J390" s="1025"/>
      <c r="K390" s="1026"/>
    </row>
    <row r="391" spans="1:11" x14ac:dyDescent="0.25">
      <c r="A391" s="896"/>
      <c r="B391" s="897"/>
      <c r="C391" s="897"/>
      <c r="D391" s="897"/>
      <c r="E391" s="897"/>
      <c r="F391" s="898"/>
      <c r="G391" s="896"/>
      <c r="H391" s="897"/>
      <c r="I391" s="897"/>
      <c r="J391" s="897"/>
      <c r="K391" s="898"/>
    </row>
    <row r="392" spans="1:11" x14ac:dyDescent="0.25">
      <c r="A392" s="881"/>
      <c r="B392" s="882"/>
      <c r="C392" s="882"/>
      <c r="D392" s="882"/>
      <c r="E392" s="882"/>
      <c r="F392" s="883"/>
      <c r="G392" s="881"/>
      <c r="H392" s="882"/>
      <c r="I392" s="882"/>
      <c r="J392" s="882"/>
      <c r="K392" s="883"/>
    </row>
    <row r="393" spans="1:11" x14ac:dyDescent="0.25">
      <c r="A393" s="881"/>
      <c r="B393" s="882"/>
      <c r="C393" s="882"/>
      <c r="D393" s="882"/>
      <c r="E393" s="882"/>
      <c r="F393" s="883"/>
      <c r="G393" s="881"/>
      <c r="H393" s="882"/>
      <c r="I393" s="882"/>
      <c r="J393" s="882"/>
      <c r="K393" s="883"/>
    </row>
    <row r="394" spans="1:11" x14ac:dyDescent="0.25">
      <c r="A394" s="881"/>
      <c r="B394" s="882"/>
      <c r="C394" s="882"/>
      <c r="D394" s="882"/>
      <c r="E394" s="882"/>
      <c r="F394" s="883"/>
      <c r="G394" s="881"/>
      <c r="H394" s="882"/>
      <c r="I394" s="882"/>
      <c r="J394" s="882"/>
      <c r="K394" s="883"/>
    </row>
    <row r="395" spans="1:11" x14ac:dyDescent="0.25">
      <c r="A395" s="881"/>
      <c r="B395" s="882"/>
      <c r="C395" s="882"/>
      <c r="D395" s="882"/>
      <c r="E395" s="882"/>
      <c r="F395" s="883"/>
      <c r="G395" s="881"/>
      <c r="H395" s="882"/>
      <c r="I395" s="882"/>
      <c r="J395" s="882"/>
      <c r="K395" s="883"/>
    </row>
    <row r="396" spans="1:11" x14ac:dyDescent="0.25">
      <c r="A396" s="881"/>
      <c r="B396" s="882"/>
      <c r="C396" s="882"/>
      <c r="D396" s="882"/>
      <c r="E396" s="882"/>
      <c r="F396" s="883"/>
      <c r="G396" s="881"/>
      <c r="H396" s="882"/>
      <c r="I396" s="882"/>
      <c r="J396" s="882"/>
      <c r="K396" s="883"/>
    </row>
    <row r="397" spans="1:11" x14ac:dyDescent="0.25">
      <c r="A397" s="881"/>
      <c r="B397" s="882"/>
      <c r="C397" s="882"/>
      <c r="D397" s="882"/>
      <c r="E397" s="882"/>
      <c r="F397" s="883"/>
      <c r="G397" s="881"/>
      <c r="H397" s="882"/>
      <c r="I397" s="882"/>
      <c r="J397" s="882"/>
      <c r="K397" s="883"/>
    </row>
    <row r="398" spans="1:11" x14ac:dyDescent="0.25">
      <c r="A398" s="881"/>
      <c r="B398" s="882"/>
      <c r="C398" s="882"/>
      <c r="D398" s="882"/>
      <c r="E398" s="882"/>
      <c r="F398" s="883"/>
      <c r="G398" s="881"/>
      <c r="H398" s="882"/>
      <c r="I398" s="882"/>
      <c r="J398" s="882"/>
      <c r="K398" s="883"/>
    </row>
    <row r="399" spans="1:11" x14ac:dyDescent="0.25">
      <c r="A399" s="881"/>
      <c r="B399" s="882"/>
      <c r="C399" s="882"/>
      <c r="D399" s="882"/>
      <c r="E399" s="882"/>
      <c r="F399" s="883"/>
      <c r="G399" s="881"/>
      <c r="H399" s="882"/>
      <c r="I399" s="882"/>
      <c r="J399" s="882"/>
      <c r="K399" s="883"/>
    </row>
    <row r="400" spans="1:11" x14ac:dyDescent="0.25">
      <c r="A400" s="881"/>
      <c r="B400" s="882"/>
      <c r="C400" s="882"/>
      <c r="D400" s="882"/>
      <c r="E400" s="882"/>
      <c r="F400" s="883"/>
      <c r="G400" s="881"/>
      <c r="H400" s="882"/>
      <c r="I400" s="882"/>
      <c r="J400" s="882"/>
      <c r="K400" s="883"/>
    </row>
    <row r="401" spans="1:11" x14ac:dyDescent="0.25">
      <c r="A401" s="881"/>
      <c r="B401" s="882"/>
      <c r="C401" s="882"/>
      <c r="D401" s="882"/>
      <c r="E401" s="882"/>
      <c r="F401" s="883"/>
      <c r="G401" s="881"/>
      <c r="H401" s="882"/>
      <c r="I401" s="882"/>
      <c r="J401" s="882"/>
      <c r="K401" s="883"/>
    </row>
    <row r="402" spans="1:11" x14ac:dyDescent="0.25">
      <c r="A402" s="881"/>
      <c r="B402" s="882"/>
      <c r="C402" s="882"/>
      <c r="D402" s="882"/>
      <c r="E402" s="882"/>
      <c r="F402" s="883"/>
      <c r="G402" s="881"/>
      <c r="H402" s="882"/>
      <c r="I402" s="882"/>
      <c r="J402" s="882"/>
      <c r="K402" s="883"/>
    </row>
    <row r="403" spans="1:11" x14ac:dyDescent="0.25">
      <c r="A403" s="881"/>
      <c r="B403" s="882"/>
      <c r="C403" s="882"/>
      <c r="D403" s="882"/>
      <c r="E403" s="882"/>
      <c r="F403" s="883"/>
      <c r="G403" s="881"/>
      <c r="H403" s="882"/>
      <c r="I403" s="882"/>
      <c r="J403" s="882"/>
      <c r="K403" s="883"/>
    </row>
    <row r="404" spans="1:11" ht="15.75" thickBot="1" x14ac:dyDescent="0.3">
      <c r="A404" s="881"/>
      <c r="B404" s="882"/>
      <c r="C404" s="882"/>
      <c r="D404" s="882"/>
      <c r="E404" s="882"/>
      <c r="F404" s="883"/>
      <c r="G404" s="881"/>
      <c r="H404" s="882"/>
      <c r="I404" s="882"/>
      <c r="J404" s="882"/>
      <c r="K404" s="883"/>
    </row>
    <row r="405" spans="1:11" x14ac:dyDescent="0.25">
      <c r="A405" s="1015" t="s">
        <v>1273</v>
      </c>
      <c r="B405" s="1016"/>
      <c r="C405" s="1016"/>
      <c r="D405" s="1016"/>
      <c r="E405" s="1016"/>
      <c r="F405" s="1017"/>
      <c r="G405" s="1021" t="s">
        <v>1274</v>
      </c>
      <c r="H405" s="1022"/>
      <c r="I405" s="1022"/>
      <c r="J405" s="1022"/>
      <c r="K405" s="1023"/>
    </row>
    <row r="406" spans="1:11" ht="15.75" thickBot="1" x14ac:dyDescent="0.3">
      <c r="A406" s="1018"/>
      <c r="B406" s="1019"/>
      <c r="C406" s="1019"/>
      <c r="D406" s="1019"/>
      <c r="E406" s="1019"/>
      <c r="F406" s="1020"/>
      <c r="G406" s="1024"/>
      <c r="H406" s="1025"/>
      <c r="I406" s="1025"/>
      <c r="J406" s="1025"/>
      <c r="K406" s="1026"/>
    </row>
    <row r="407" spans="1:11" ht="15.75" hidden="1" thickBot="1" x14ac:dyDescent="0.3">
      <c r="A407" s="896" t="s">
        <v>503</v>
      </c>
      <c r="B407" s="897"/>
      <c r="C407" s="897"/>
      <c r="D407" s="897"/>
      <c r="E407" s="897"/>
      <c r="F407" s="898"/>
      <c r="G407" s="896" t="s">
        <v>504</v>
      </c>
      <c r="H407" s="897"/>
      <c r="I407" s="897"/>
      <c r="J407" s="897"/>
      <c r="K407" s="898"/>
    </row>
    <row r="408" spans="1:11" ht="15.75" hidden="1" thickBot="1" x14ac:dyDescent="0.3">
      <c r="A408" s="881"/>
      <c r="B408" s="882"/>
      <c r="C408" s="882"/>
      <c r="D408" s="882"/>
      <c r="E408" s="882"/>
      <c r="F408" s="883"/>
      <c r="G408" s="881"/>
      <c r="H408" s="882"/>
      <c r="I408" s="882"/>
      <c r="J408" s="882"/>
      <c r="K408" s="883"/>
    </row>
    <row r="409" spans="1:11" ht="15.75" hidden="1" thickBot="1" x14ac:dyDescent="0.3">
      <c r="A409" s="881"/>
      <c r="B409" s="882"/>
      <c r="C409" s="882"/>
      <c r="D409" s="882"/>
      <c r="E409" s="882"/>
      <c r="F409" s="883"/>
      <c r="G409" s="881"/>
      <c r="H409" s="882"/>
      <c r="I409" s="882"/>
      <c r="J409" s="882"/>
      <c r="K409" s="883"/>
    </row>
    <row r="410" spans="1:11" ht="15.75" hidden="1" thickBot="1" x14ac:dyDescent="0.3">
      <c r="A410" s="881"/>
      <c r="B410" s="882"/>
      <c r="C410" s="882"/>
      <c r="D410" s="882"/>
      <c r="E410" s="882"/>
      <c r="F410" s="883"/>
      <c r="G410" s="881"/>
      <c r="H410" s="882"/>
      <c r="I410" s="882"/>
      <c r="J410" s="882"/>
      <c r="K410" s="883"/>
    </row>
    <row r="411" spans="1:11" ht="15.75" hidden="1" thickBot="1" x14ac:dyDescent="0.3">
      <c r="A411" s="881"/>
      <c r="B411" s="882"/>
      <c r="C411" s="882"/>
      <c r="D411" s="882"/>
      <c r="E411" s="882"/>
      <c r="F411" s="883"/>
      <c r="G411" s="881"/>
      <c r="H411" s="882"/>
      <c r="I411" s="882"/>
      <c r="J411" s="882"/>
      <c r="K411" s="883"/>
    </row>
    <row r="412" spans="1:11" ht="15.75" hidden="1" thickBot="1" x14ac:dyDescent="0.3">
      <c r="A412" s="881"/>
      <c r="B412" s="882"/>
      <c r="C412" s="882"/>
      <c r="D412" s="882"/>
      <c r="E412" s="882"/>
      <c r="F412" s="883"/>
      <c r="G412" s="881"/>
      <c r="H412" s="882"/>
      <c r="I412" s="882"/>
      <c r="J412" s="882"/>
      <c r="K412" s="883"/>
    </row>
    <row r="413" spans="1:11" ht="15.75" hidden="1" thickBot="1" x14ac:dyDescent="0.3">
      <c r="A413" s="881"/>
      <c r="B413" s="882"/>
      <c r="C413" s="882"/>
      <c r="D413" s="882"/>
      <c r="E413" s="882"/>
      <c r="F413" s="883"/>
      <c r="G413" s="881"/>
      <c r="H413" s="882"/>
      <c r="I413" s="882"/>
      <c r="J413" s="882"/>
      <c r="K413" s="883"/>
    </row>
    <row r="414" spans="1:11" ht="15.75" hidden="1" thickBot="1" x14ac:dyDescent="0.3">
      <c r="A414" s="881"/>
      <c r="B414" s="882"/>
      <c r="C414" s="882"/>
      <c r="D414" s="882"/>
      <c r="E414" s="882"/>
      <c r="F414" s="883"/>
      <c r="G414" s="881"/>
      <c r="H414" s="882"/>
      <c r="I414" s="882"/>
      <c r="J414" s="882"/>
      <c r="K414" s="883"/>
    </row>
    <row r="415" spans="1:11" ht="15.75" hidden="1" thickBot="1" x14ac:dyDescent="0.3">
      <c r="A415" s="881"/>
      <c r="B415" s="882"/>
      <c r="C415" s="882"/>
      <c r="D415" s="882"/>
      <c r="E415" s="882"/>
      <c r="F415" s="883"/>
      <c r="G415" s="881"/>
      <c r="H415" s="882"/>
      <c r="I415" s="882"/>
      <c r="J415" s="882"/>
      <c r="K415" s="883"/>
    </row>
    <row r="416" spans="1:11" ht="15.75" hidden="1" thickBot="1" x14ac:dyDescent="0.3">
      <c r="A416" s="881"/>
      <c r="B416" s="882"/>
      <c r="C416" s="882"/>
      <c r="D416" s="882"/>
      <c r="E416" s="882"/>
      <c r="F416" s="883"/>
      <c r="G416" s="881"/>
      <c r="H416" s="882"/>
      <c r="I416" s="882"/>
      <c r="J416" s="882"/>
      <c r="K416" s="883"/>
    </row>
    <row r="417" spans="1:11" ht="15.75" hidden="1" thickBot="1" x14ac:dyDescent="0.3">
      <c r="A417" s="881"/>
      <c r="B417" s="882"/>
      <c r="C417" s="882"/>
      <c r="D417" s="882"/>
      <c r="E417" s="882"/>
      <c r="F417" s="883"/>
      <c r="G417" s="881"/>
      <c r="H417" s="882"/>
      <c r="I417" s="882"/>
      <c r="J417" s="882"/>
      <c r="K417" s="883"/>
    </row>
    <row r="418" spans="1:11" ht="15.75" hidden="1" thickBot="1" x14ac:dyDescent="0.3">
      <c r="A418" s="881"/>
      <c r="B418" s="882"/>
      <c r="C418" s="882"/>
      <c r="D418" s="882"/>
      <c r="E418" s="882"/>
      <c r="F418" s="883"/>
      <c r="G418" s="881"/>
      <c r="H418" s="882"/>
      <c r="I418" s="882"/>
      <c r="J418" s="882"/>
      <c r="K418" s="883"/>
    </row>
    <row r="419" spans="1:11" ht="15.75" hidden="1" thickBot="1" x14ac:dyDescent="0.3">
      <c r="A419" s="881"/>
      <c r="B419" s="882"/>
      <c r="C419" s="882"/>
      <c r="D419" s="882"/>
      <c r="E419" s="882"/>
      <c r="F419" s="883"/>
      <c r="G419" s="881"/>
      <c r="H419" s="882"/>
      <c r="I419" s="882"/>
      <c r="J419" s="882"/>
      <c r="K419" s="883"/>
    </row>
    <row r="420" spans="1:11" ht="15.75" hidden="1" thickBot="1" x14ac:dyDescent="0.3">
      <c r="A420" s="881"/>
      <c r="B420" s="882"/>
      <c r="C420" s="882"/>
      <c r="D420" s="882"/>
      <c r="E420" s="882"/>
      <c r="F420" s="883"/>
      <c r="G420" s="881"/>
      <c r="H420" s="882"/>
      <c r="I420" s="882"/>
      <c r="J420" s="882"/>
      <c r="K420" s="883"/>
    </row>
    <row r="421" spans="1:11" ht="15.75" hidden="1" thickBot="1" x14ac:dyDescent="0.3">
      <c r="A421" s="1021"/>
      <c r="B421" s="1022"/>
      <c r="C421" s="1022"/>
      <c r="D421" s="1022"/>
      <c r="E421" s="1022"/>
      <c r="F421" s="1023"/>
      <c r="G421" s="1021"/>
      <c r="H421" s="1022"/>
      <c r="I421" s="1022"/>
      <c r="J421" s="1022"/>
      <c r="K421" s="1023"/>
    </row>
    <row r="422" spans="1:11" ht="26.25" hidden="1" customHeight="1" thickBot="1" x14ac:dyDescent="0.3">
      <c r="A422" s="1024"/>
      <c r="B422" s="1025"/>
      <c r="C422" s="1025"/>
      <c r="D422" s="1025"/>
      <c r="E422" s="1025"/>
      <c r="F422" s="1026"/>
      <c r="G422" s="1024"/>
      <c r="H422" s="1025"/>
      <c r="I422" s="1025"/>
      <c r="J422" s="1025"/>
      <c r="K422" s="1026"/>
    </row>
    <row r="423" spans="1:11" x14ac:dyDescent="0.25">
      <c r="A423" s="896" t="s">
        <v>503</v>
      </c>
      <c r="B423" s="897"/>
      <c r="C423" s="897"/>
      <c r="D423" s="897"/>
      <c r="E423" s="897"/>
      <c r="F423" s="898"/>
      <c r="G423" s="896" t="s">
        <v>504</v>
      </c>
      <c r="H423" s="897"/>
      <c r="I423" s="897"/>
      <c r="J423" s="897"/>
      <c r="K423" s="898"/>
    </row>
    <row r="424" spans="1:11" x14ac:dyDescent="0.25">
      <c r="A424" s="881"/>
      <c r="B424" s="882"/>
      <c r="C424" s="882"/>
      <c r="D424" s="882"/>
      <c r="E424" s="882"/>
      <c r="F424" s="883"/>
      <c r="G424" s="881"/>
      <c r="H424" s="882"/>
      <c r="I424" s="882"/>
      <c r="J424" s="882"/>
      <c r="K424" s="883"/>
    </row>
    <row r="425" spans="1:11" x14ac:dyDescent="0.25">
      <c r="A425" s="881"/>
      <c r="B425" s="882"/>
      <c r="C425" s="882"/>
      <c r="D425" s="882"/>
      <c r="E425" s="882"/>
      <c r="F425" s="883"/>
      <c r="G425" s="881"/>
      <c r="H425" s="882"/>
      <c r="I425" s="882"/>
      <c r="J425" s="882"/>
      <c r="K425" s="883"/>
    </row>
    <row r="426" spans="1:11" x14ac:dyDescent="0.25">
      <c r="A426" s="881"/>
      <c r="B426" s="882"/>
      <c r="C426" s="882"/>
      <c r="D426" s="882"/>
      <c r="E426" s="882"/>
      <c r="F426" s="883"/>
      <c r="G426" s="881"/>
      <c r="H426" s="882"/>
      <c r="I426" s="882"/>
      <c r="J426" s="882"/>
      <c r="K426" s="883"/>
    </row>
    <row r="427" spans="1:11" x14ac:dyDescent="0.25">
      <c r="A427" s="881"/>
      <c r="B427" s="882"/>
      <c r="C427" s="882"/>
      <c r="D427" s="882"/>
      <c r="E427" s="882"/>
      <c r="F427" s="883"/>
      <c r="G427" s="881"/>
      <c r="H427" s="882"/>
      <c r="I427" s="882"/>
      <c r="J427" s="882"/>
      <c r="K427" s="883"/>
    </row>
    <row r="428" spans="1:11" x14ac:dyDescent="0.25">
      <c r="A428" s="881"/>
      <c r="B428" s="882"/>
      <c r="C428" s="882"/>
      <c r="D428" s="882"/>
      <c r="E428" s="882"/>
      <c r="F428" s="883"/>
      <c r="G428" s="881"/>
      <c r="H428" s="882"/>
      <c r="I428" s="882"/>
      <c r="J428" s="882"/>
      <c r="K428" s="883"/>
    </row>
    <row r="429" spans="1:11" x14ac:dyDescent="0.25">
      <c r="A429" s="881"/>
      <c r="B429" s="882"/>
      <c r="C429" s="882"/>
      <c r="D429" s="882"/>
      <c r="E429" s="882"/>
      <c r="F429" s="883"/>
      <c r="G429" s="881"/>
      <c r="H429" s="882"/>
      <c r="I429" s="882"/>
      <c r="J429" s="882"/>
      <c r="K429" s="883"/>
    </row>
    <row r="430" spans="1:11" x14ac:dyDescent="0.25">
      <c r="A430" s="881"/>
      <c r="B430" s="882"/>
      <c r="C430" s="882"/>
      <c r="D430" s="882"/>
      <c r="E430" s="882"/>
      <c r="F430" s="883"/>
      <c r="G430" s="881"/>
      <c r="H430" s="882"/>
      <c r="I430" s="882"/>
      <c r="J430" s="882"/>
      <c r="K430" s="883"/>
    </row>
    <row r="431" spans="1:11" x14ac:dyDescent="0.25">
      <c r="A431" s="881"/>
      <c r="B431" s="882"/>
      <c r="C431" s="882"/>
      <c r="D431" s="882"/>
      <c r="E431" s="882"/>
      <c r="F431" s="883"/>
      <c r="G431" s="881"/>
      <c r="H431" s="882"/>
      <c r="I431" s="882"/>
      <c r="J431" s="882"/>
      <c r="K431" s="883"/>
    </row>
    <row r="432" spans="1:11" x14ac:dyDescent="0.25">
      <c r="A432" s="881"/>
      <c r="B432" s="882"/>
      <c r="C432" s="882"/>
      <c r="D432" s="882"/>
      <c r="E432" s="882"/>
      <c r="F432" s="883"/>
      <c r="G432" s="881"/>
      <c r="H432" s="882"/>
      <c r="I432" s="882"/>
      <c r="J432" s="882"/>
      <c r="K432" s="883"/>
    </row>
    <row r="433" spans="1:11" x14ac:dyDescent="0.25">
      <c r="A433" s="881"/>
      <c r="B433" s="882"/>
      <c r="C433" s="882"/>
      <c r="D433" s="882"/>
      <c r="E433" s="882"/>
      <c r="F433" s="883"/>
      <c r="G433" s="881"/>
      <c r="H433" s="882"/>
      <c r="I433" s="882"/>
      <c r="J433" s="882"/>
      <c r="K433" s="883"/>
    </row>
    <row r="434" spans="1:11" x14ac:dyDescent="0.25">
      <c r="A434" s="881"/>
      <c r="B434" s="882"/>
      <c r="C434" s="882"/>
      <c r="D434" s="882"/>
      <c r="E434" s="882"/>
      <c r="F434" s="883"/>
      <c r="G434" s="881"/>
      <c r="H434" s="882"/>
      <c r="I434" s="882"/>
      <c r="J434" s="882"/>
      <c r="K434" s="883"/>
    </row>
    <row r="435" spans="1:11" x14ac:dyDescent="0.25">
      <c r="A435" s="881"/>
      <c r="B435" s="882"/>
      <c r="C435" s="882"/>
      <c r="D435" s="882"/>
      <c r="E435" s="882"/>
      <c r="F435" s="883"/>
      <c r="G435" s="881"/>
      <c r="H435" s="882"/>
      <c r="I435" s="882"/>
      <c r="J435" s="882"/>
      <c r="K435" s="883"/>
    </row>
    <row r="436" spans="1:11" ht="15.75" thickBot="1" x14ac:dyDescent="0.3">
      <c r="A436" s="881"/>
      <c r="B436" s="882"/>
      <c r="C436" s="882"/>
      <c r="D436" s="882"/>
      <c r="E436" s="882"/>
      <c r="F436" s="883"/>
      <c r="G436" s="881"/>
      <c r="H436" s="882"/>
      <c r="I436" s="882"/>
      <c r="J436" s="882"/>
      <c r="K436" s="883"/>
    </row>
    <row r="437" spans="1:11" x14ac:dyDescent="0.25">
      <c r="A437" s="1021" t="s">
        <v>1156</v>
      </c>
      <c r="B437" s="1022"/>
      <c r="C437" s="1022"/>
      <c r="D437" s="1022"/>
      <c r="E437" s="1022"/>
      <c r="F437" s="1023"/>
      <c r="G437" s="1021" t="s">
        <v>1275</v>
      </c>
      <c r="H437" s="1022"/>
      <c r="I437" s="1022"/>
      <c r="J437" s="1022"/>
      <c r="K437" s="1023"/>
    </row>
    <row r="438" spans="1:11" ht="25.5" customHeight="1" thickBot="1" x14ac:dyDescent="0.3">
      <c r="A438" s="1024"/>
      <c r="B438" s="1025"/>
      <c r="C438" s="1025"/>
      <c r="D438" s="1025"/>
      <c r="E438" s="1025"/>
      <c r="F438" s="1026"/>
      <c r="G438" s="1024"/>
      <c r="H438" s="1025"/>
      <c r="I438" s="1025"/>
      <c r="J438" s="1025"/>
      <c r="K438" s="1026"/>
    </row>
    <row r="439" spans="1:11" x14ac:dyDescent="0.25">
      <c r="A439" s="896" t="s">
        <v>503</v>
      </c>
      <c r="B439" s="897"/>
      <c r="C439" s="897"/>
      <c r="D439" s="897"/>
      <c r="E439" s="897"/>
      <c r="F439" s="898"/>
      <c r="G439" s="896" t="s">
        <v>504</v>
      </c>
      <c r="H439" s="897"/>
      <c r="I439" s="897"/>
      <c r="J439" s="897"/>
      <c r="K439" s="898"/>
    </row>
    <row r="440" spans="1:11" x14ac:dyDescent="0.25">
      <c r="A440" s="881"/>
      <c r="B440" s="882"/>
      <c r="C440" s="882"/>
      <c r="D440" s="882"/>
      <c r="E440" s="882"/>
      <c r="F440" s="883"/>
      <c r="G440" s="881"/>
      <c r="H440" s="882"/>
      <c r="I440" s="882"/>
      <c r="J440" s="882"/>
      <c r="K440" s="883"/>
    </row>
    <row r="441" spans="1:11" x14ac:dyDescent="0.25">
      <c r="A441" s="881"/>
      <c r="B441" s="882"/>
      <c r="C441" s="882"/>
      <c r="D441" s="882"/>
      <c r="E441" s="882"/>
      <c r="F441" s="883"/>
      <c r="G441" s="881"/>
      <c r="H441" s="882"/>
      <c r="I441" s="882"/>
      <c r="J441" s="882"/>
      <c r="K441" s="883"/>
    </row>
    <row r="442" spans="1:11" x14ac:dyDescent="0.25">
      <c r="A442" s="881"/>
      <c r="B442" s="882"/>
      <c r="C442" s="882"/>
      <c r="D442" s="882"/>
      <c r="E442" s="882"/>
      <c r="F442" s="883"/>
      <c r="G442" s="881"/>
      <c r="H442" s="882"/>
      <c r="I442" s="882"/>
      <c r="J442" s="882"/>
      <c r="K442" s="883"/>
    </row>
    <row r="443" spans="1:11" x14ac:dyDescent="0.25">
      <c r="A443" s="881"/>
      <c r="B443" s="882"/>
      <c r="C443" s="882"/>
      <c r="D443" s="882"/>
      <c r="E443" s="882"/>
      <c r="F443" s="883"/>
      <c r="G443" s="881"/>
      <c r="H443" s="882"/>
      <c r="I443" s="882"/>
      <c r="J443" s="882"/>
      <c r="K443" s="883"/>
    </row>
    <row r="444" spans="1:11" x14ac:dyDescent="0.25">
      <c r="A444" s="881"/>
      <c r="B444" s="882"/>
      <c r="C444" s="882"/>
      <c r="D444" s="882"/>
      <c r="E444" s="882"/>
      <c r="F444" s="883"/>
      <c r="G444" s="881"/>
      <c r="H444" s="882"/>
      <c r="I444" s="882"/>
      <c r="J444" s="882"/>
      <c r="K444" s="883"/>
    </row>
    <row r="445" spans="1:11" x14ac:dyDescent="0.25">
      <c r="A445" s="881"/>
      <c r="B445" s="882"/>
      <c r="C445" s="882"/>
      <c r="D445" s="882"/>
      <c r="E445" s="882"/>
      <c r="F445" s="883"/>
      <c r="G445" s="881"/>
      <c r="H445" s="882"/>
      <c r="I445" s="882"/>
      <c r="J445" s="882"/>
      <c r="K445" s="883"/>
    </row>
    <row r="446" spans="1:11" x14ac:dyDescent="0.25">
      <c r="A446" s="881"/>
      <c r="B446" s="882"/>
      <c r="C446" s="882"/>
      <c r="D446" s="882"/>
      <c r="E446" s="882"/>
      <c r="F446" s="883"/>
      <c r="G446" s="881"/>
      <c r="H446" s="882"/>
      <c r="I446" s="882"/>
      <c r="J446" s="882"/>
      <c r="K446" s="883"/>
    </row>
    <row r="447" spans="1:11" x14ac:dyDescent="0.25">
      <c r="A447" s="881"/>
      <c r="B447" s="882"/>
      <c r="C447" s="882"/>
      <c r="D447" s="882"/>
      <c r="E447" s="882"/>
      <c r="F447" s="883"/>
      <c r="G447" s="881"/>
      <c r="H447" s="882"/>
      <c r="I447" s="882"/>
      <c r="J447" s="882"/>
      <c r="K447" s="883"/>
    </row>
    <row r="448" spans="1:11" x14ac:dyDescent="0.25">
      <c r="A448" s="881"/>
      <c r="B448" s="882"/>
      <c r="C448" s="882"/>
      <c r="D448" s="882"/>
      <c r="E448" s="882"/>
      <c r="F448" s="883"/>
      <c r="G448" s="881"/>
      <c r="H448" s="882"/>
      <c r="I448" s="882"/>
      <c r="J448" s="882"/>
      <c r="K448" s="883"/>
    </row>
    <row r="449" spans="1:11" x14ac:dyDescent="0.25">
      <c r="A449" s="881"/>
      <c r="B449" s="882"/>
      <c r="C449" s="882"/>
      <c r="D449" s="882"/>
      <c r="E449" s="882"/>
      <c r="F449" s="883"/>
      <c r="G449" s="881"/>
      <c r="H449" s="882"/>
      <c r="I449" s="882"/>
      <c r="J449" s="882"/>
      <c r="K449" s="883"/>
    </row>
    <row r="450" spans="1:11" x14ac:dyDescent="0.25">
      <c r="A450" s="881"/>
      <c r="B450" s="882"/>
      <c r="C450" s="882"/>
      <c r="D450" s="882"/>
      <c r="E450" s="882"/>
      <c r="F450" s="883"/>
      <c r="G450" s="881"/>
      <c r="H450" s="882"/>
      <c r="I450" s="882"/>
      <c r="J450" s="882"/>
      <c r="K450" s="883"/>
    </row>
    <row r="451" spans="1:11" x14ac:dyDescent="0.25">
      <c r="A451" s="881"/>
      <c r="B451" s="882"/>
      <c r="C451" s="882"/>
      <c r="D451" s="882"/>
      <c r="E451" s="882"/>
      <c r="F451" s="883"/>
      <c r="G451" s="881"/>
      <c r="H451" s="882"/>
      <c r="I451" s="882"/>
      <c r="J451" s="882"/>
      <c r="K451" s="883"/>
    </row>
    <row r="452" spans="1:11" ht="15.75" thickBot="1" x14ac:dyDescent="0.3">
      <c r="A452" s="881"/>
      <c r="B452" s="882"/>
      <c r="C452" s="882"/>
      <c r="D452" s="882"/>
      <c r="E452" s="882"/>
      <c r="F452" s="883"/>
      <c r="G452" s="881"/>
      <c r="H452" s="882"/>
      <c r="I452" s="882"/>
      <c r="J452" s="882"/>
      <c r="K452" s="883"/>
    </row>
    <row r="453" spans="1:11" x14ac:dyDescent="0.25">
      <c r="A453" s="1021" t="s">
        <v>1037</v>
      </c>
      <c r="B453" s="1022"/>
      <c r="C453" s="1022"/>
      <c r="D453" s="1022"/>
      <c r="E453" s="1022"/>
      <c r="F453" s="1023"/>
      <c r="G453" s="1021" t="s">
        <v>1040</v>
      </c>
      <c r="H453" s="1022"/>
      <c r="I453" s="1022"/>
      <c r="J453" s="1022"/>
      <c r="K453" s="1023"/>
    </row>
    <row r="454" spans="1:11" ht="15.75" thickBot="1" x14ac:dyDescent="0.3">
      <c r="A454" s="1024"/>
      <c r="B454" s="1025"/>
      <c r="C454" s="1025"/>
      <c r="D454" s="1025"/>
      <c r="E454" s="1025"/>
      <c r="F454" s="1026"/>
      <c r="G454" s="1024"/>
      <c r="H454" s="1025"/>
      <c r="I454" s="1025"/>
      <c r="J454" s="1025"/>
      <c r="K454" s="1026"/>
    </row>
    <row r="455" spans="1:11" ht="15.75" hidden="1" thickBot="1" x14ac:dyDescent="0.3">
      <c r="A455" s="896" t="s">
        <v>503</v>
      </c>
      <c r="B455" s="897"/>
      <c r="C455" s="897"/>
      <c r="D455" s="897"/>
      <c r="E455" s="897"/>
      <c r="F455" s="898"/>
      <c r="G455" s="896" t="s">
        <v>504</v>
      </c>
      <c r="H455" s="897"/>
      <c r="I455" s="897"/>
      <c r="J455" s="897"/>
      <c r="K455" s="898"/>
    </row>
    <row r="456" spans="1:11" ht="15.75" hidden="1" thickBot="1" x14ac:dyDescent="0.3">
      <c r="A456" s="881"/>
      <c r="B456" s="882"/>
      <c r="C456" s="882"/>
      <c r="D456" s="882"/>
      <c r="E456" s="882"/>
      <c r="F456" s="883"/>
      <c r="G456" s="881"/>
      <c r="H456" s="882"/>
      <c r="I456" s="882"/>
      <c r="J456" s="882"/>
      <c r="K456" s="883"/>
    </row>
    <row r="457" spans="1:11" ht="15.75" hidden="1" thickBot="1" x14ac:dyDescent="0.3">
      <c r="A457" s="881"/>
      <c r="B457" s="882"/>
      <c r="C457" s="882"/>
      <c r="D457" s="882"/>
      <c r="E457" s="882"/>
      <c r="F457" s="883"/>
      <c r="G457" s="881"/>
      <c r="H457" s="882"/>
      <c r="I457" s="882"/>
      <c r="J457" s="882"/>
      <c r="K457" s="883"/>
    </row>
    <row r="458" spans="1:11" ht="15.75" hidden="1" thickBot="1" x14ac:dyDescent="0.3">
      <c r="A458" s="881"/>
      <c r="B458" s="882"/>
      <c r="C458" s="882"/>
      <c r="D458" s="882"/>
      <c r="E458" s="882"/>
      <c r="F458" s="883"/>
      <c r="G458" s="881"/>
      <c r="H458" s="882"/>
      <c r="I458" s="882"/>
      <c r="J458" s="882"/>
      <c r="K458" s="883"/>
    </row>
    <row r="459" spans="1:11" ht="15.75" hidden="1" thickBot="1" x14ac:dyDescent="0.3">
      <c r="A459" s="881"/>
      <c r="B459" s="882"/>
      <c r="C459" s="882"/>
      <c r="D459" s="882"/>
      <c r="E459" s="882"/>
      <c r="F459" s="883"/>
      <c r="G459" s="881"/>
      <c r="H459" s="882"/>
      <c r="I459" s="882"/>
      <c r="J459" s="882"/>
      <c r="K459" s="883"/>
    </row>
    <row r="460" spans="1:11" ht="15.75" hidden="1" thickBot="1" x14ac:dyDescent="0.3">
      <c r="A460" s="881"/>
      <c r="B460" s="882"/>
      <c r="C460" s="882"/>
      <c r="D460" s="882"/>
      <c r="E460" s="882"/>
      <c r="F460" s="883"/>
      <c r="G460" s="881"/>
      <c r="H460" s="882"/>
      <c r="I460" s="882"/>
      <c r="J460" s="882"/>
      <c r="K460" s="883"/>
    </row>
    <row r="461" spans="1:11" ht="15.75" hidden="1" thickBot="1" x14ac:dyDescent="0.3">
      <c r="A461" s="881"/>
      <c r="B461" s="882"/>
      <c r="C461" s="882"/>
      <c r="D461" s="882"/>
      <c r="E461" s="882"/>
      <c r="F461" s="883"/>
      <c r="G461" s="881"/>
      <c r="H461" s="882"/>
      <c r="I461" s="882"/>
      <c r="J461" s="882"/>
      <c r="K461" s="883"/>
    </row>
    <row r="462" spans="1:11" ht="15.75" hidden="1" thickBot="1" x14ac:dyDescent="0.3">
      <c r="A462" s="881"/>
      <c r="B462" s="882"/>
      <c r="C462" s="882"/>
      <c r="D462" s="882"/>
      <c r="E462" s="882"/>
      <c r="F462" s="883"/>
      <c r="G462" s="881"/>
      <c r="H462" s="882"/>
      <c r="I462" s="882"/>
      <c r="J462" s="882"/>
      <c r="K462" s="883"/>
    </row>
    <row r="463" spans="1:11" ht="15.75" hidden="1" thickBot="1" x14ac:dyDescent="0.3">
      <c r="A463" s="881"/>
      <c r="B463" s="882"/>
      <c r="C463" s="882"/>
      <c r="D463" s="882"/>
      <c r="E463" s="882"/>
      <c r="F463" s="883"/>
      <c r="G463" s="881"/>
      <c r="H463" s="882"/>
      <c r="I463" s="882"/>
      <c r="J463" s="882"/>
      <c r="K463" s="883"/>
    </row>
    <row r="464" spans="1:11" ht="15.75" hidden="1" thickBot="1" x14ac:dyDescent="0.3">
      <c r="A464" s="881"/>
      <c r="B464" s="882"/>
      <c r="C464" s="882"/>
      <c r="D464" s="882"/>
      <c r="E464" s="882"/>
      <c r="F464" s="883"/>
      <c r="G464" s="881"/>
      <c r="H464" s="882"/>
      <c r="I464" s="882"/>
      <c r="J464" s="882"/>
      <c r="K464" s="883"/>
    </row>
    <row r="465" spans="1:11" ht="15.75" hidden="1" thickBot="1" x14ac:dyDescent="0.3">
      <c r="A465" s="881"/>
      <c r="B465" s="882"/>
      <c r="C465" s="882"/>
      <c r="D465" s="882"/>
      <c r="E465" s="882"/>
      <c r="F465" s="883"/>
      <c r="G465" s="881"/>
      <c r="H465" s="882"/>
      <c r="I465" s="882"/>
      <c r="J465" s="882"/>
      <c r="K465" s="883"/>
    </row>
    <row r="466" spans="1:11" ht="15.75" hidden="1" thickBot="1" x14ac:dyDescent="0.3">
      <c r="A466" s="881"/>
      <c r="B466" s="882"/>
      <c r="C466" s="882"/>
      <c r="D466" s="882"/>
      <c r="E466" s="882"/>
      <c r="F466" s="883"/>
      <c r="G466" s="881"/>
      <c r="H466" s="882"/>
      <c r="I466" s="882"/>
      <c r="J466" s="882"/>
      <c r="K466" s="883"/>
    </row>
    <row r="467" spans="1:11" ht="15.75" hidden="1" thickBot="1" x14ac:dyDescent="0.3">
      <c r="A467" s="881"/>
      <c r="B467" s="882"/>
      <c r="C467" s="882"/>
      <c r="D467" s="882"/>
      <c r="E467" s="882"/>
      <c r="F467" s="883"/>
      <c r="G467" s="881"/>
      <c r="H467" s="882"/>
      <c r="I467" s="882"/>
      <c r="J467" s="882"/>
      <c r="K467" s="883"/>
    </row>
    <row r="468" spans="1:11" ht="15.75" hidden="1" thickBot="1" x14ac:dyDescent="0.3">
      <c r="A468" s="881"/>
      <c r="B468" s="882"/>
      <c r="C468" s="882"/>
      <c r="D468" s="882"/>
      <c r="E468" s="882"/>
      <c r="F468" s="883"/>
      <c r="G468" s="881"/>
      <c r="H468" s="882"/>
      <c r="I468" s="882"/>
      <c r="J468" s="882"/>
      <c r="K468" s="883"/>
    </row>
    <row r="469" spans="1:11" ht="15.75" hidden="1" thickBot="1" x14ac:dyDescent="0.3">
      <c r="A469" s="1021" t="s">
        <v>603</v>
      </c>
      <c r="B469" s="1022"/>
      <c r="C469" s="1022"/>
      <c r="D469" s="1022"/>
      <c r="E469" s="1022"/>
      <c r="F469" s="1023"/>
      <c r="G469" s="1021" t="s">
        <v>729</v>
      </c>
      <c r="H469" s="1022"/>
      <c r="I469" s="1022"/>
      <c r="J469" s="1022"/>
      <c r="K469" s="1023"/>
    </row>
    <row r="470" spans="1:11" ht="15.75" hidden="1" thickBot="1" x14ac:dyDescent="0.3">
      <c r="A470" s="1024"/>
      <c r="B470" s="1025"/>
      <c r="C470" s="1025"/>
      <c r="D470" s="1025"/>
      <c r="E470" s="1025"/>
      <c r="F470" s="1026"/>
      <c r="G470" s="1024"/>
      <c r="H470" s="1025"/>
      <c r="I470" s="1025"/>
      <c r="J470" s="1025"/>
      <c r="K470" s="1026"/>
    </row>
    <row r="471" spans="1:11" x14ac:dyDescent="0.25">
      <c r="A471" s="896" t="s">
        <v>503</v>
      </c>
      <c r="B471" s="897"/>
      <c r="C471" s="897"/>
      <c r="D471" s="897"/>
      <c r="E471" s="897"/>
      <c r="F471" s="898"/>
      <c r="G471" s="896" t="s">
        <v>504</v>
      </c>
      <c r="H471" s="897"/>
      <c r="I471" s="897"/>
      <c r="J471" s="897"/>
      <c r="K471" s="898"/>
    </row>
    <row r="472" spans="1:11" x14ac:dyDescent="0.25">
      <c r="A472" s="881"/>
      <c r="B472" s="882"/>
      <c r="C472" s="882"/>
      <c r="D472" s="882"/>
      <c r="E472" s="882"/>
      <c r="F472" s="883"/>
      <c r="G472" s="881"/>
      <c r="H472" s="882"/>
      <c r="I472" s="882"/>
      <c r="J472" s="882"/>
      <c r="K472" s="883"/>
    </row>
    <row r="473" spans="1:11" ht="165" customHeight="1" x14ac:dyDescent="0.25">
      <c r="A473" s="881"/>
      <c r="B473" s="882"/>
      <c r="C473" s="882"/>
      <c r="D473" s="882"/>
      <c r="E473" s="882"/>
      <c r="F473" s="883"/>
      <c r="G473" s="881"/>
      <c r="H473" s="882"/>
      <c r="I473" s="882"/>
      <c r="J473" s="882"/>
      <c r="K473" s="883"/>
    </row>
    <row r="474" spans="1:11" ht="15.75" thickBot="1" x14ac:dyDescent="0.3">
      <c r="A474" s="881"/>
      <c r="B474" s="882"/>
      <c r="C474" s="882"/>
      <c r="D474" s="882"/>
      <c r="E474" s="882"/>
      <c r="F474" s="883"/>
      <c r="G474" s="881"/>
      <c r="H474" s="882"/>
      <c r="I474" s="882"/>
      <c r="J474" s="882"/>
      <c r="K474" s="883"/>
    </row>
    <row r="475" spans="1:11" x14ac:dyDescent="0.25">
      <c r="A475" s="1021" t="s">
        <v>1276</v>
      </c>
      <c r="B475" s="1022"/>
      <c r="C475" s="1022"/>
      <c r="D475" s="1022"/>
      <c r="E475" s="1022"/>
      <c r="F475" s="1023"/>
      <c r="G475" s="1021" t="s">
        <v>1277</v>
      </c>
      <c r="H475" s="1022"/>
      <c r="I475" s="1022"/>
      <c r="J475" s="1022"/>
      <c r="K475" s="1023"/>
    </row>
    <row r="476" spans="1:11" ht="27" customHeight="1" thickBot="1" x14ac:dyDescent="0.3">
      <c r="A476" s="1024"/>
      <c r="B476" s="1025"/>
      <c r="C476" s="1025"/>
      <c r="D476" s="1025"/>
      <c r="E476" s="1025"/>
      <c r="F476" s="1026"/>
      <c r="G476" s="1024"/>
      <c r="H476" s="1025"/>
      <c r="I476" s="1025"/>
      <c r="J476" s="1025"/>
      <c r="K476" s="1026"/>
    </row>
    <row r="477" spans="1:11" x14ac:dyDescent="0.25">
      <c r="A477" s="896" t="s">
        <v>503</v>
      </c>
      <c r="B477" s="897"/>
      <c r="C477" s="897"/>
      <c r="D477" s="897"/>
      <c r="E477" s="897"/>
      <c r="F477" s="898"/>
      <c r="G477" s="896"/>
      <c r="H477" s="897"/>
      <c r="I477" s="897"/>
      <c r="J477" s="897"/>
      <c r="K477" s="898"/>
    </row>
    <row r="478" spans="1:11" x14ac:dyDescent="0.25">
      <c r="A478" s="881"/>
      <c r="B478" s="882"/>
      <c r="C478" s="882"/>
      <c r="D478" s="882"/>
      <c r="E478" s="882"/>
      <c r="F478" s="883"/>
      <c r="G478" s="881"/>
      <c r="H478" s="882"/>
      <c r="I478" s="882"/>
      <c r="J478" s="882"/>
      <c r="K478" s="883"/>
    </row>
    <row r="479" spans="1:11" x14ac:dyDescent="0.25">
      <c r="A479" s="881"/>
      <c r="B479" s="882"/>
      <c r="C479" s="882"/>
      <c r="D479" s="882"/>
      <c r="E479" s="882"/>
      <c r="F479" s="883"/>
      <c r="G479" s="881"/>
      <c r="H479" s="882"/>
      <c r="I479" s="882"/>
      <c r="J479" s="882"/>
      <c r="K479" s="883"/>
    </row>
    <row r="480" spans="1:11" x14ac:dyDescent="0.25">
      <c r="A480" s="881"/>
      <c r="B480" s="882"/>
      <c r="C480" s="882"/>
      <c r="D480" s="882"/>
      <c r="E480" s="882"/>
      <c r="F480" s="883"/>
      <c r="G480" s="881"/>
      <c r="H480" s="882"/>
      <c r="I480" s="882"/>
      <c r="J480" s="882"/>
      <c r="K480" s="883"/>
    </row>
    <row r="481" spans="1:11" x14ac:dyDescent="0.25">
      <c r="A481" s="881"/>
      <c r="B481" s="882"/>
      <c r="C481" s="882"/>
      <c r="D481" s="882"/>
      <c r="E481" s="882"/>
      <c r="F481" s="883"/>
      <c r="G481" s="881"/>
      <c r="H481" s="882"/>
      <c r="I481" s="882"/>
      <c r="J481" s="882"/>
      <c r="K481" s="883"/>
    </row>
    <row r="482" spans="1:11" x14ac:dyDescent="0.25">
      <c r="A482" s="881"/>
      <c r="B482" s="882"/>
      <c r="C482" s="882"/>
      <c r="D482" s="882"/>
      <c r="E482" s="882"/>
      <c r="F482" s="883"/>
      <c r="G482" s="881"/>
      <c r="H482" s="882"/>
      <c r="I482" s="882"/>
      <c r="J482" s="882"/>
      <c r="K482" s="883"/>
    </row>
    <row r="483" spans="1:11" x14ac:dyDescent="0.25">
      <c r="A483" s="881"/>
      <c r="B483" s="882"/>
      <c r="C483" s="882"/>
      <c r="D483" s="882"/>
      <c r="E483" s="882"/>
      <c r="F483" s="883"/>
      <c r="G483" s="881"/>
      <c r="H483" s="882"/>
      <c r="I483" s="882"/>
      <c r="J483" s="882"/>
      <c r="K483" s="883"/>
    </row>
    <row r="484" spans="1:11" x14ac:dyDescent="0.25">
      <c r="A484" s="881"/>
      <c r="B484" s="882"/>
      <c r="C484" s="882"/>
      <c r="D484" s="882"/>
      <c r="E484" s="882"/>
      <c r="F484" s="883"/>
      <c r="G484" s="881"/>
      <c r="H484" s="882"/>
      <c r="I484" s="882"/>
      <c r="J484" s="882"/>
      <c r="K484" s="883"/>
    </row>
    <row r="485" spans="1:11" x14ac:dyDescent="0.25">
      <c r="A485" s="881"/>
      <c r="B485" s="882"/>
      <c r="C485" s="882"/>
      <c r="D485" s="882"/>
      <c r="E485" s="882"/>
      <c r="F485" s="883"/>
      <c r="G485" s="881"/>
      <c r="H485" s="882"/>
      <c r="I485" s="882"/>
      <c r="J485" s="882"/>
      <c r="K485" s="883"/>
    </row>
    <row r="486" spans="1:11" x14ac:dyDescent="0.25">
      <c r="A486" s="881"/>
      <c r="B486" s="882"/>
      <c r="C486" s="882"/>
      <c r="D486" s="882"/>
      <c r="E486" s="882"/>
      <c r="F486" s="883"/>
      <c r="G486" s="881"/>
      <c r="H486" s="882"/>
      <c r="I486" s="882"/>
      <c r="J486" s="882"/>
      <c r="K486" s="883"/>
    </row>
    <row r="487" spans="1:11" x14ac:dyDescent="0.25">
      <c r="A487" s="881"/>
      <c r="B487" s="882"/>
      <c r="C487" s="882"/>
      <c r="D487" s="882"/>
      <c r="E487" s="882"/>
      <c r="F487" s="883"/>
      <c r="G487" s="881"/>
      <c r="H487" s="882"/>
      <c r="I487" s="882"/>
      <c r="J487" s="882"/>
      <c r="K487" s="883"/>
    </row>
    <row r="488" spans="1:11" x14ac:dyDescent="0.25">
      <c r="A488" s="881"/>
      <c r="B488" s="882"/>
      <c r="C488" s="882"/>
      <c r="D488" s="882"/>
      <c r="E488" s="882"/>
      <c r="F488" s="883"/>
      <c r="G488" s="881"/>
      <c r="H488" s="882"/>
      <c r="I488" s="882"/>
      <c r="J488" s="882"/>
      <c r="K488" s="883"/>
    </row>
    <row r="489" spans="1:11" x14ac:dyDescent="0.25">
      <c r="A489" s="881"/>
      <c r="B489" s="882"/>
      <c r="C489" s="882"/>
      <c r="D489" s="882"/>
      <c r="E489" s="882"/>
      <c r="F489" s="883"/>
      <c r="G489" s="881"/>
      <c r="H489" s="882"/>
      <c r="I489" s="882"/>
      <c r="J489" s="882"/>
      <c r="K489" s="883"/>
    </row>
    <row r="490" spans="1:11" ht="15.75" thickBot="1" x14ac:dyDescent="0.3">
      <c r="A490" s="881"/>
      <c r="B490" s="882"/>
      <c r="C490" s="882"/>
      <c r="D490" s="882"/>
      <c r="E490" s="882"/>
      <c r="F490" s="883"/>
      <c r="G490" s="881"/>
      <c r="H490" s="882"/>
      <c r="I490" s="882"/>
      <c r="J490" s="882"/>
      <c r="K490" s="883"/>
    </row>
    <row r="491" spans="1:11" x14ac:dyDescent="0.25">
      <c r="A491" s="1021" t="s">
        <v>1278</v>
      </c>
      <c r="B491" s="1022"/>
      <c r="C491" s="1022"/>
      <c r="D491" s="1022"/>
      <c r="E491" s="1022"/>
      <c r="F491" s="1023"/>
      <c r="G491" s="1021" t="s">
        <v>1279</v>
      </c>
      <c r="H491" s="1022"/>
      <c r="I491" s="1022"/>
      <c r="J491" s="1022"/>
      <c r="K491" s="1023"/>
    </row>
    <row r="492" spans="1:11" ht="36" customHeight="1" thickBot="1" x14ac:dyDescent="0.3">
      <c r="A492" s="1024"/>
      <c r="B492" s="1025"/>
      <c r="C492" s="1025"/>
      <c r="D492" s="1025"/>
      <c r="E492" s="1025"/>
      <c r="F492" s="1026"/>
      <c r="G492" s="1024"/>
      <c r="H492" s="1025"/>
      <c r="I492" s="1025"/>
      <c r="J492" s="1025"/>
      <c r="K492" s="1026"/>
    </row>
    <row r="493" spans="1:11" x14ac:dyDescent="0.25">
      <c r="A493" s="896" t="s">
        <v>503</v>
      </c>
      <c r="B493" s="897"/>
      <c r="C493" s="897"/>
      <c r="D493" s="897"/>
      <c r="E493" s="897"/>
      <c r="F493" s="898"/>
      <c r="G493" s="896" t="s">
        <v>504</v>
      </c>
      <c r="H493" s="897"/>
      <c r="I493" s="897"/>
      <c r="J493" s="897"/>
      <c r="K493" s="898"/>
    </row>
    <row r="494" spans="1:11" x14ac:dyDescent="0.25">
      <c r="A494" s="881"/>
      <c r="B494" s="882"/>
      <c r="C494" s="882"/>
      <c r="D494" s="882"/>
      <c r="E494" s="882"/>
      <c r="F494" s="883"/>
      <c r="G494" s="881"/>
      <c r="H494" s="882"/>
      <c r="I494" s="882"/>
      <c r="J494" s="882"/>
      <c r="K494" s="883"/>
    </row>
    <row r="495" spans="1:11" x14ac:dyDescent="0.25">
      <c r="A495" s="881"/>
      <c r="B495" s="882"/>
      <c r="C495" s="882"/>
      <c r="D495" s="882"/>
      <c r="E495" s="882"/>
      <c r="F495" s="883"/>
      <c r="G495" s="881"/>
      <c r="H495" s="882"/>
      <c r="I495" s="882"/>
      <c r="J495" s="882"/>
      <c r="K495" s="883"/>
    </row>
    <row r="496" spans="1:11" x14ac:dyDescent="0.25">
      <c r="A496" s="881"/>
      <c r="B496" s="882"/>
      <c r="C496" s="882"/>
      <c r="D496" s="882"/>
      <c r="E496" s="882"/>
      <c r="F496" s="883"/>
      <c r="G496" s="881"/>
      <c r="H496" s="882"/>
      <c r="I496" s="882"/>
      <c r="J496" s="882"/>
      <c r="K496" s="883"/>
    </row>
    <row r="497" spans="1:11" x14ac:dyDescent="0.25">
      <c r="A497" s="881"/>
      <c r="B497" s="882"/>
      <c r="C497" s="882"/>
      <c r="D497" s="882"/>
      <c r="E497" s="882"/>
      <c r="F497" s="883"/>
      <c r="G497" s="881"/>
      <c r="H497" s="882"/>
      <c r="I497" s="882"/>
      <c r="J497" s="882"/>
      <c r="K497" s="883"/>
    </row>
    <row r="498" spans="1:11" x14ac:dyDescent="0.25">
      <c r="A498" s="881"/>
      <c r="B498" s="882"/>
      <c r="C498" s="882"/>
      <c r="D498" s="882"/>
      <c r="E498" s="882"/>
      <c r="F498" s="883"/>
      <c r="G498" s="881"/>
      <c r="H498" s="882"/>
      <c r="I498" s="882"/>
      <c r="J498" s="882"/>
      <c r="K498" s="883"/>
    </row>
    <row r="499" spans="1:11" x14ac:dyDescent="0.25">
      <c r="A499" s="881"/>
      <c r="B499" s="882"/>
      <c r="C499" s="882"/>
      <c r="D499" s="882"/>
      <c r="E499" s="882"/>
      <c r="F499" s="883"/>
      <c r="G499" s="881"/>
      <c r="H499" s="882"/>
      <c r="I499" s="882"/>
      <c r="J499" s="882"/>
      <c r="K499" s="883"/>
    </row>
    <row r="500" spans="1:11" x14ac:dyDescent="0.25">
      <c r="A500" s="881"/>
      <c r="B500" s="882"/>
      <c r="C500" s="882"/>
      <c r="D500" s="882"/>
      <c r="E500" s="882"/>
      <c r="F500" s="883"/>
      <c r="G500" s="881"/>
      <c r="H500" s="882"/>
      <c r="I500" s="882"/>
      <c r="J500" s="882"/>
      <c r="K500" s="883"/>
    </row>
    <row r="501" spans="1:11" x14ac:dyDescent="0.25">
      <c r="A501" s="881"/>
      <c r="B501" s="882"/>
      <c r="C501" s="882"/>
      <c r="D501" s="882"/>
      <c r="E501" s="882"/>
      <c r="F501" s="883"/>
      <c r="G501" s="881"/>
      <c r="H501" s="882"/>
      <c r="I501" s="882"/>
      <c r="J501" s="882"/>
      <c r="K501" s="883"/>
    </row>
    <row r="502" spans="1:11" x14ac:dyDescent="0.25">
      <c r="A502" s="881"/>
      <c r="B502" s="882"/>
      <c r="C502" s="882"/>
      <c r="D502" s="882"/>
      <c r="E502" s="882"/>
      <c r="F502" s="883"/>
      <c r="G502" s="881"/>
      <c r="H502" s="882"/>
      <c r="I502" s="882"/>
      <c r="J502" s="882"/>
      <c r="K502" s="883"/>
    </row>
    <row r="503" spans="1:11" x14ac:dyDescent="0.25">
      <c r="A503" s="881"/>
      <c r="B503" s="882"/>
      <c r="C503" s="882"/>
      <c r="D503" s="882"/>
      <c r="E503" s="882"/>
      <c r="F503" s="883"/>
      <c r="G503" s="881"/>
      <c r="H503" s="882"/>
      <c r="I503" s="882"/>
      <c r="J503" s="882"/>
      <c r="K503" s="883"/>
    </row>
    <row r="504" spans="1:11" x14ac:dyDescent="0.25">
      <c r="A504" s="881"/>
      <c r="B504" s="882"/>
      <c r="C504" s="882"/>
      <c r="D504" s="882"/>
      <c r="E504" s="882"/>
      <c r="F504" s="883"/>
      <c r="G504" s="881"/>
      <c r="H504" s="882"/>
      <c r="I504" s="882"/>
      <c r="J504" s="882"/>
      <c r="K504" s="883"/>
    </row>
    <row r="505" spans="1:11" x14ac:dyDescent="0.25">
      <c r="A505" s="881"/>
      <c r="B505" s="882"/>
      <c r="C505" s="882"/>
      <c r="D505" s="882"/>
      <c r="E505" s="882"/>
      <c r="F505" s="883"/>
      <c r="G505" s="881"/>
      <c r="H505" s="882"/>
      <c r="I505" s="882"/>
      <c r="J505" s="882"/>
      <c r="K505" s="883"/>
    </row>
    <row r="506" spans="1:11" ht="15.75" thickBot="1" x14ac:dyDescent="0.3">
      <c r="A506" s="881"/>
      <c r="B506" s="882"/>
      <c r="C506" s="882"/>
      <c r="D506" s="882"/>
      <c r="E506" s="882"/>
      <c r="F506" s="883"/>
      <c r="G506" s="881"/>
      <c r="H506" s="882"/>
      <c r="I506" s="882"/>
      <c r="J506" s="882"/>
      <c r="K506" s="883"/>
    </row>
    <row r="507" spans="1:11" x14ac:dyDescent="0.25">
      <c r="A507" s="1021" t="s">
        <v>1280</v>
      </c>
      <c r="B507" s="1022"/>
      <c r="C507" s="1022"/>
      <c r="D507" s="1022"/>
      <c r="E507" s="1022"/>
      <c r="F507" s="1023"/>
      <c r="G507" s="1021" t="s">
        <v>1281</v>
      </c>
      <c r="H507" s="1022"/>
      <c r="I507" s="1022"/>
      <c r="J507" s="1022"/>
      <c r="K507" s="1023"/>
    </row>
    <row r="508" spans="1:11" ht="15.75" thickBot="1" x14ac:dyDescent="0.3">
      <c r="A508" s="1024"/>
      <c r="B508" s="1025"/>
      <c r="C508" s="1025"/>
      <c r="D508" s="1025"/>
      <c r="E508" s="1025"/>
      <c r="F508" s="1026"/>
      <c r="G508" s="1024"/>
      <c r="H508" s="1025"/>
      <c r="I508" s="1025"/>
      <c r="J508" s="1025"/>
      <c r="K508" s="1026"/>
    </row>
    <row r="509" spans="1:11" x14ac:dyDescent="0.25">
      <c r="A509" s="896" t="s">
        <v>503</v>
      </c>
      <c r="B509" s="897"/>
      <c r="C509" s="897"/>
      <c r="D509" s="897"/>
      <c r="E509" s="897"/>
      <c r="F509" s="898"/>
      <c r="G509" s="896" t="s">
        <v>504</v>
      </c>
      <c r="H509" s="897"/>
      <c r="I509" s="897"/>
      <c r="J509" s="897"/>
      <c r="K509" s="898"/>
    </row>
    <row r="510" spans="1:11" x14ac:dyDescent="0.25">
      <c r="A510" s="881"/>
      <c r="B510" s="882"/>
      <c r="C510" s="882"/>
      <c r="D510" s="882"/>
      <c r="E510" s="882"/>
      <c r="F510" s="883"/>
      <c r="G510" s="881"/>
      <c r="H510" s="882"/>
      <c r="I510" s="882"/>
      <c r="J510" s="882"/>
      <c r="K510" s="883"/>
    </row>
    <row r="511" spans="1:11" x14ac:dyDescent="0.25">
      <c r="A511" s="881"/>
      <c r="B511" s="882"/>
      <c r="C511" s="882"/>
      <c r="D511" s="882"/>
      <c r="E511" s="882"/>
      <c r="F511" s="883"/>
      <c r="G511" s="881"/>
      <c r="H511" s="882"/>
      <c r="I511" s="882"/>
      <c r="J511" s="882"/>
      <c r="K511" s="883"/>
    </row>
    <row r="512" spans="1:11" x14ac:dyDescent="0.25">
      <c r="A512" s="881"/>
      <c r="B512" s="882"/>
      <c r="C512" s="882"/>
      <c r="D512" s="882"/>
      <c r="E512" s="882"/>
      <c r="F512" s="883"/>
      <c r="G512" s="881"/>
      <c r="H512" s="882"/>
      <c r="I512" s="882"/>
      <c r="J512" s="882"/>
      <c r="K512" s="883"/>
    </row>
    <row r="513" spans="1:11" x14ac:dyDescent="0.25">
      <c r="A513" s="881"/>
      <c r="B513" s="882"/>
      <c r="C513" s="882"/>
      <c r="D513" s="882"/>
      <c r="E513" s="882"/>
      <c r="F513" s="883"/>
      <c r="G513" s="881"/>
      <c r="H513" s="882"/>
      <c r="I513" s="882"/>
      <c r="J513" s="882"/>
      <c r="K513" s="883"/>
    </row>
    <row r="514" spans="1:11" x14ac:dyDescent="0.25">
      <c r="A514" s="881"/>
      <c r="B514" s="882"/>
      <c r="C514" s="882"/>
      <c r="D514" s="882"/>
      <c r="E514" s="882"/>
      <c r="F514" s="883"/>
      <c r="G514" s="881"/>
      <c r="H514" s="882"/>
      <c r="I514" s="882"/>
      <c r="J514" s="882"/>
      <c r="K514" s="883"/>
    </row>
    <row r="515" spans="1:11" x14ac:dyDescent="0.25">
      <c r="A515" s="881"/>
      <c r="B515" s="882"/>
      <c r="C515" s="882"/>
      <c r="D515" s="882"/>
      <c r="E515" s="882"/>
      <c r="F515" s="883"/>
      <c r="G515" s="881"/>
      <c r="H515" s="882"/>
      <c r="I515" s="882"/>
      <c r="J515" s="882"/>
      <c r="K515" s="883"/>
    </row>
    <row r="516" spans="1:11" x14ac:dyDescent="0.25">
      <c r="A516" s="881"/>
      <c r="B516" s="882"/>
      <c r="C516" s="882"/>
      <c r="D516" s="882"/>
      <c r="E516" s="882"/>
      <c r="F516" s="883"/>
      <c r="G516" s="881"/>
      <c r="H516" s="882"/>
      <c r="I516" s="882"/>
      <c r="J516" s="882"/>
      <c r="K516" s="883"/>
    </row>
    <row r="517" spans="1:11" x14ac:dyDescent="0.25">
      <c r="A517" s="881"/>
      <c r="B517" s="882"/>
      <c r="C517" s="882"/>
      <c r="D517" s="882"/>
      <c r="E517" s="882"/>
      <c r="F517" s="883"/>
      <c r="G517" s="881"/>
      <c r="H517" s="882"/>
      <c r="I517" s="882"/>
      <c r="J517" s="882"/>
      <c r="K517" s="883"/>
    </row>
    <row r="518" spans="1:11" x14ac:dyDescent="0.25">
      <c r="A518" s="881"/>
      <c r="B518" s="882"/>
      <c r="C518" s="882"/>
      <c r="D518" s="882"/>
      <c r="E518" s="882"/>
      <c r="F518" s="883"/>
      <c r="G518" s="881"/>
      <c r="H518" s="882"/>
      <c r="I518" s="882"/>
      <c r="J518" s="882"/>
      <c r="K518" s="883"/>
    </row>
    <row r="519" spans="1:11" x14ac:dyDescent="0.25">
      <c r="A519" s="881"/>
      <c r="B519" s="882"/>
      <c r="C519" s="882"/>
      <c r="D519" s="882"/>
      <c r="E519" s="882"/>
      <c r="F519" s="883"/>
      <c r="G519" s="881"/>
      <c r="H519" s="882"/>
      <c r="I519" s="882"/>
      <c r="J519" s="882"/>
      <c r="K519" s="883"/>
    </row>
    <row r="520" spans="1:11" x14ac:dyDescent="0.25">
      <c r="A520" s="881"/>
      <c r="B520" s="882"/>
      <c r="C520" s="882"/>
      <c r="D520" s="882"/>
      <c r="E520" s="882"/>
      <c r="F520" s="883"/>
      <c r="G520" s="881"/>
      <c r="H520" s="882"/>
      <c r="I520" s="882"/>
      <c r="J520" s="882"/>
      <c r="K520" s="883"/>
    </row>
    <row r="521" spans="1:11" x14ac:dyDescent="0.25">
      <c r="A521" s="881"/>
      <c r="B521" s="882"/>
      <c r="C521" s="882"/>
      <c r="D521" s="882"/>
      <c r="E521" s="882"/>
      <c r="F521" s="883"/>
      <c r="G521" s="881"/>
      <c r="H521" s="882"/>
      <c r="I521" s="882"/>
      <c r="J521" s="882"/>
      <c r="K521" s="883"/>
    </row>
    <row r="522" spans="1:11" ht="15.75" thickBot="1" x14ac:dyDescent="0.3">
      <c r="A522" s="881"/>
      <c r="B522" s="882"/>
      <c r="C522" s="882"/>
      <c r="D522" s="882"/>
      <c r="E522" s="882"/>
      <c r="F522" s="883"/>
      <c r="G522" s="881"/>
      <c r="H522" s="882"/>
      <c r="I522" s="882"/>
      <c r="J522" s="882"/>
      <c r="K522" s="883"/>
    </row>
    <row r="523" spans="1:11" x14ac:dyDescent="0.25">
      <c r="A523" s="1021" t="s">
        <v>1282</v>
      </c>
      <c r="B523" s="1022"/>
      <c r="C523" s="1022"/>
      <c r="D523" s="1022"/>
      <c r="E523" s="1022"/>
      <c r="F523" s="1023"/>
      <c r="G523" s="1021" t="s">
        <v>1283</v>
      </c>
      <c r="H523" s="1022"/>
      <c r="I523" s="1022"/>
      <c r="J523" s="1022"/>
      <c r="K523" s="1023"/>
    </row>
    <row r="524" spans="1:11" ht="15.75" thickBot="1" x14ac:dyDescent="0.3">
      <c r="A524" s="1024"/>
      <c r="B524" s="1025"/>
      <c r="C524" s="1025"/>
      <c r="D524" s="1025"/>
      <c r="E524" s="1025"/>
      <c r="F524" s="1026"/>
      <c r="G524" s="1024"/>
      <c r="H524" s="1025"/>
      <c r="I524" s="1025"/>
      <c r="J524" s="1025"/>
      <c r="K524" s="1026"/>
    </row>
    <row r="525" spans="1:11" x14ac:dyDescent="0.25">
      <c r="A525" s="896" t="s">
        <v>503</v>
      </c>
      <c r="B525" s="897"/>
      <c r="C525" s="897"/>
      <c r="D525" s="897"/>
      <c r="E525" s="897"/>
      <c r="F525" s="898"/>
      <c r="G525" s="896" t="s">
        <v>504</v>
      </c>
      <c r="H525" s="897"/>
      <c r="I525" s="897"/>
      <c r="J525" s="897"/>
      <c r="K525" s="898"/>
    </row>
    <row r="526" spans="1:11" x14ac:dyDescent="0.25">
      <c r="A526" s="881"/>
      <c r="B526" s="882"/>
      <c r="C526" s="882"/>
      <c r="D526" s="882"/>
      <c r="E526" s="882"/>
      <c r="F526" s="883"/>
      <c r="G526" s="881"/>
      <c r="H526" s="882"/>
      <c r="I526" s="882"/>
      <c r="J526" s="882"/>
      <c r="K526" s="883"/>
    </row>
    <row r="527" spans="1:11" x14ac:dyDescent="0.25">
      <c r="A527" s="881"/>
      <c r="B527" s="882"/>
      <c r="C527" s="882"/>
      <c r="D527" s="882"/>
      <c r="E527" s="882"/>
      <c r="F527" s="883"/>
      <c r="G527" s="881"/>
      <c r="H527" s="882"/>
      <c r="I527" s="882"/>
      <c r="J527" s="882"/>
      <c r="K527" s="883"/>
    </row>
    <row r="528" spans="1:11" x14ac:dyDescent="0.25">
      <c r="A528" s="881"/>
      <c r="B528" s="882"/>
      <c r="C528" s="882"/>
      <c r="D528" s="882"/>
      <c r="E528" s="882"/>
      <c r="F528" s="883"/>
      <c r="G528" s="881"/>
      <c r="H528" s="882"/>
      <c r="I528" s="882"/>
      <c r="J528" s="882"/>
      <c r="K528" s="883"/>
    </row>
    <row r="529" spans="1:11" x14ac:dyDescent="0.25">
      <c r="A529" s="881"/>
      <c r="B529" s="882"/>
      <c r="C529" s="882"/>
      <c r="D529" s="882"/>
      <c r="E529" s="882"/>
      <c r="F529" s="883"/>
      <c r="G529" s="881"/>
      <c r="H529" s="882"/>
      <c r="I529" s="882"/>
      <c r="J529" s="882"/>
      <c r="K529" s="883"/>
    </row>
    <row r="530" spans="1:11" x14ac:dyDescent="0.25">
      <c r="A530" s="881"/>
      <c r="B530" s="882"/>
      <c r="C530" s="882"/>
      <c r="D530" s="882"/>
      <c r="E530" s="882"/>
      <c r="F530" s="883"/>
      <c r="G530" s="881"/>
      <c r="H530" s="882"/>
      <c r="I530" s="882"/>
      <c r="J530" s="882"/>
      <c r="K530" s="883"/>
    </row>
    <row r="531" spans="1:11" x14ac:dyDescent="0.25">
      <c r="A531" s="881"/>
      <c r="B531" s="882"/>
      <c r="C531" s="882"/>
      <c r="D531" s="882"/>
      <c r="E531" s="882"/>
      <c r="F531" s="883"/>
      <c r="G531" s="881"/>
      <c r="H531" s="882"/>
      <c r="I531" s="882"/>
      <c r="J531" s="882"/>
      <c r="K531" s="883"/>
    </row>
    <row r="532" spans="1:11" x14ac:dyDescent="0.25">
      <c r="A532" s="881"/>
      <c r="B532" s="882"/>
      <c r="C532" s="882"/>
      <c r="D532" s="882"/>
      <c r="E532" s="882"/>
      <c r="F532" s="883"/>
      <c r="G532" s="881"/>
      <c r="H532" s="882"/>
      <c r="I532" s="882"/>
      <c r="J532" s="882"/>
      <c r="K532" s="883"/>
    </row>
    <row r="533" spans="1:11" x14ac:dyDescent="0.25">
      <c r="A533" s="881"/>
      <c r="B533" s="882"/>
      <c r="C533" s="882"/>
      <c r="D533" s="882"/>
      <c r="E533" s="882"/>
      <c r="F533" s="883"/>
      <c r="G533" s="881"/>
      <c r="H533" s="882"/>
      <c r="I533" s="882"/>
      <c r="J533" s="882"/>
      <c r="K533" s="883"/>
    </row>
    <row r="534" spans="1:11" x14ac:dyDescent="0.25">
      <c r="A534" s="881"/>
      <c r="B534" s="882"/>
      <c r="C534" s="882"/>
      <c r="D534" s="882"/>
      <c r="E534" s="882"/>
      <c r="F534" s="883"/>
      <c r="G534" s="881"/>
      <c r="H534" s="882"/>
      <c r="I534" s="882"/>
      <c r="J534" s="882"/>
      <c r="K534" s="883"/>
    </row>
    <row r="535" spans="1:11" x14ac:dyDescent="0.25">
      <c r="A535" s="881"/>
      <c r="B535" s="882"/>
      <c r="C535" s="882"/>
      <c r="D535" s="882"/>
      <c r="E535" s="882"/>
      <c r="F535" s="883"/>
      <c r="G535" s="881"/>
      <c r="H535" s="882"/>
      <c r="I535" s="882"/>
      <c r="J535" s="882"/>
      <c r="K535" s="883"/>
    </row>
    <row r="536" spans="1:11" x14ac:dyDescent="0.25">
      <c r="A536" s="881"/>
      <c r="B536" s="882"/>
      <c r="C536" s="882"/>
      <c r="D536" s="882"/>
      <c r="E536" s="882"/>
      <c r="F536" s="883"/>
      <c r="G536" s="881"/>
      <c r="H536" s="882"/>
      <c r="I536" s="882"/>
      <c r="J536" s="882"/>
      <c r="K536" s="883"/>
    </row>
    <row r="537" spans="1:11" x14ac:dyDescent="0.25">
      <c r="A537" s="881"/>
      <c r="B537" s="882"/>
      <c r="C537" s="882"/>
      <c r="D537" s="882"/>
      <c r="E537" s="882"/>
      <c r="F537" s="883"/>
      <c r="G537" s="881"/>
      <c r="H537" s="882"/>
      <c r="I537" s="882"/>
      <c r="J537" s="882"/>
      <c r="K537" s="883"/>
    </row>
    <row r="538" spans="1:11" ht="15.75" thickBot="1" x14ac:dyDescent="0.3">
      <c r="A538" s="881"/>
      <c r="B538" s="882"/>
      <c r="C538" s="882"/>
      <c r="D538" s="882"/>
      <c r="E538" s="882"/>
      <c r="F538" s="883"/>
      <c r="G538" s="881"/>
      <c r="H538" s="882"/>
      <c r="I538" s="882"/>
      <c r="J538" s="882"/>
      <c r="K538" s="883"/>
    </row>
    <row r="539" spans="1:11" x14ac:dyDescent="0.25">
      <c r="A539" s="1021" t="s">
        <v>1284</v>
      </c>
      <c r="B539" s="1022"/>
      <c r="C539" s="1022"/>
      <c r="D539" s="1022"/>
      <c r="E539" s="1022"/>
      <c r="F539" s="1023"/>
      <c r="G539" s="1021" t="s">
        <v>1285</v>
      </c>
      <c r="H539" s="1022"/>
      <c r="I539" s="1022"/>
      <c r="J539" s="1022"/>
      <c r="K539" s="1023"/>
    </row>
    <row r="540" spans="1:11" ht="15.75" thickBot="1" x14ac:dyDescent="0.3">
      <c r="A540" s="1024"/>
      <c r="B540" s="1025"/>
      <c r="C540" s="1025"/>
      <c r="D540" s="1025"/>
      <c r="E540" s="1025"/>
      <c r="F540" s="1026"/>
      <c r="G540" s="1024"/>
      <c r="H540" s="1025"/>
      <c r="I540" s="1025"/>
      <c r="J540" s="1025"/>
      <c r="K540" s="1026"/>
    </row>
    <row r="541" spans="1:11" x14ac:dyDescent="0.25">
      <c r="A541" s="896" t="s">
        <v>503</v>
      </c>
      <c r="B541" s="897"/>
      <c r="C541" s="897"/>
      <c r="D541" s="897"/>
      <c r="E541" s="897"/>
      <c r="F541" s="898"/>
      <c r="G541" s="896" t="s">
        <v>504</v>
      </c>
      <c r="H541" s="897"/>
      <c r="I541" s="897"/>
      <c r="J541" s="897"/>
      <c r="K541" s="898"/>
    </row>
    <row r="542" spans="1:11" x14ac:dyDescent="0.25">
      <c r="A542" s="881"/>
      <c r="B542" s="882"/>
      <c r="C542" s="882"/>
      <c r="D542" s="882"/>
      <c r="E542" s="882"/>
      <c r="F542" s="883"/>
      <c r="G542" s="881"/>
      <c r="H542" s="882"/>
      <c r="I542" s="882"/>
      <c r="J542" s="882"/>
      <c r="K542" s="883"/>
    </row>
    <row r="543" spans="1:11" x14ac:dyDescent="0.25">
      <c r="A543" s="881"/>
      <c r="B543" s="882"/>
      <c r="C543" s="882"/>
      <c r="D543" s="882"/>
      <c r="E543" s="882"/>
      <c r="F543" s="883"/>
      <c r="G543" s="881"/>
      <c r="H543" s="882"/>
      <c r="I543" s="882"/>
      <c r="J543" s="882"/>
      <c r="K543" s="883"/>
    </row>
    <row r="544" spans="1:11" x14ac:dyDescent="0.25">
      <c r="A544" s="881"/>
      <c r="B544" s="882"/>
      <c r="C544" s="882"/>
      <c r="D544" s="882"/>
      <c r="E544" s="882"/>
      <c r="F544" s="883"/>
      <c r="G544" s="881"/>
      <c r="H544" s="882"/>
      <c r="I544" s="882"/>
      <c r="J544" s="882"/>
      <c r="K544" s="883"/>
    </row>
    <row r="545" spans="1:11" x14ac:dyDescent="0.25">
      <c r="A545" s="881"/>
      <c r="B545" s="882"/>
      <c r="C545" s="882"/>
      <c r="D545" s="882"/>
      <c r="E545" s="882"/>
      <c r="F545" s="883"/>
      <c r="G545" s="881"/>
      <c r="H545" s="882"/>
      <c r="I545" s="882"/>
      <c r="J545" s="882"/>
      <c r="K545" s="883"/>
    </row>
    <row r="546" spans="1:11" x14ac:dyDescent="0.25">
      <c r="A546" s="881"/>
      <c r="B546" s="882"/>
      <c r="C546" s="882"/>
      <c r="D546" s="882"/>
      <c r="E546" s="882"/>
      <c r="F546" s="883"/>
      <c r="G546" s="881"/>
      <c r="H546" s="882"/>
      <c r="I546" s="882"/>
      <c r="J546" s="882"/>
      <c r="K546" s="883"/>
    </row>
    <row r="547" spans="1:11" x14ac:dyDescent="0.25">
      <c r="A547" s="881"/>
      <c r="B547" s="882"/>
      <c r="C547" s="882"/>
      <c r="D547" s="882"/>
      <c r="E547" s="882"/>
      <c r="F547" s="883"/>
      <c r="G547" s="881"/>
      <c r="H547" s="882"/>
      <c r="I547" s="882"/>
      <c r="J547" s="882"/>
      <c r="K547" s="883"/>
    </row>
    <row r="548" spans="1:11" x14ac:dyDescent="0.25">
      <c r="A548" s="881"/>
      <c r="B548" s="882"/>
      <c r="C548" s="882"/>
      <c r="D548" s="882"/>
      <c r="E548" s="882"/>
      <c r="F548" s="883"/>
      <c r="G548" s="881"/>
      <c r="H548" s="882"/>
      <c r="I548" s="882"/>
      <c r="J548" s="882"/>
      <c r="K548" s="883"/>
    </row>
    <row r="549" spans="1:11" x14ac:dyDescent="0.25">
      <c r="A549" s="881"/>
      <c r="B549" s="882"/>
      <c r="C549" s="882"/>
      <c r="D549" s="882"/>
      <c r="E549" s="882"/>
      <c r="F549" s="883"/>
      <c r="G549" s="881"/>
      <c r="H549" s="882"/>
      <c r="I549" s="882"/>
      <c r="J549" s="882"/>
      <c r="K549" s="883"/>
    </row>
    <row r="550" spans="1:11" x14ac:dyDescent="0.25">
      <c r="A550" s="881"/>
      <c r="B550" s="882"/>
      <c r="C550" s="882"/>
      <c r="D550" s="882"/>
      <c r="E550" s="882"/>
      <c r="F550" s="883"/>
      <c r="G550" s="881"/>
      <c r="H550" s="882"/>
      <c r="I550" s="882"/>
      <c r="J550" s="882"/>
      <c r="K550" s="883"/>
    </row>
    <row r="551" spans="1:11" x14ac:dyDescent="0.25">
      <c r="A551" s="881"/>
      <c r="B551" s="882"/>
      <c r="C551" s="882"/>
      <c r="D551" s="882"/>
      <c r="E551" s="882"/>
      <c r="F551" s="883"/>
      <c r="G551" s="881"/>
      <c r="H551" s="882"/>
      <c r="I551" s="882"/>
      <c r="J551" s="882"/>
      <c r="K551" s="883"/>
    </row>
    <row r="552" spans="1:11" x14ac:dyDescent="0.25">
      <c r="A552" s="881"/>
      <c r="B552" s="882"/>
      <c r="C552" s="882"/>
      <c r="D552" s="882"/>
      <c r="E552" s="882"/>
      <c r="F552" s="883"/>
      <c r="G552" s="881"/>
      <c r="H552" s="882"/>
      <c r="I552" s="882"/>
      <c r="J552" s="882"/>
      <c r="K552" s="883"/>
    </row>
    <row r="553" spans="1:11" x14ac:dyDescent="0.25">
      <c r="A553" s="881"/>
      <c r="B553" s="882"/>
      <c r="C553" s="882"/>
      <c r="D553" s="882"/>
      <c r="E553" s="882"/>
      <c r="F553" s="883"/>
      <c r="G553" s="881"/>
      <c r="H553" s="882"/>
      <c r="I553" s="882"/>
      <c r="J553" s="882"/>
      <c r="K553" s="883"/>
    </row>
    <row r="554" spans="1:11" ht="15.75" thickBot="1" x14ac:dyDescent="0.3">
      <c r="A554" s="881"/>
      <c r="B554" s="882"/>
      <c r="C554" s="882"/>
      <c r="D554" s="882"/>
      <c r="E554" s="882"/>
      <c r="F554" s="883"/>
      <c r="G554" s="881"/>
      <c r="H554" s="882"/>
      <c r="I554" s="882"/>
      <c r="J554" s="882"/>
      <c r="K554" s="883"/>
    </row>
    <row r="555" spans="1:11" ht="15" customHeight="1" x14ac:dyDescent="0.25">
      <c r="A555" s="1021" t="s">
        <v>1286</v>
      </c>
      <c r="B555" s="1028"/>
      <c r="C555" s="1028"/>
      <c r="D555" s="1028"/>
      <c r="E555" s="1028"/>
      <c r="F555" s="1029"/>
      <c r="G555" s="1021" t="s">
        <v>1287</v>
      </c>
      <c r="H555" s="1022"/>
      <c r="I555" s="1022"/>
      <c r="J555" s="1022"/>
      <c r="K555" s="1023"/>
    </row>
    <row r="556" spans="1:11" ht="28.5" customHeight="1" thickBot="1" x14ac:dyDescent="0.3">
      <c r="A556" s="1030"/>
      <c r="B556" s="1031"/>
      <c r="C556" s="1031"/>
      <c r="D556" s="1031"/>
      <c r="E556" s="1031"/>
      <c r="F556" s="1032"/>
      <c r="G556" s="1024"/>
      <c r="H556" s="1025"/>
      <c r="I556" s="1025"/>
      <c r="J556" s="1025"/>
      <c r="K556" s="1026"/>
    </row>
    <row r="557" spans="1:11" x14ac:dyDescent="0.25">
      <c r="A557" s="896" t="s">
        <v>503</v>
      </c>
      <c r="B557" s="897"/>
      <c r="C557" s="897"/>
      <c r="D557" s="897"/>
      <c r="E557" s="897"/>
      <c r="F557" s="898"/>
      <c r="G557" s="896" t="s">
        <v>504</v>
      </c>
      <c r="H557" s="897"/>
      <c r="I557" s="897"/>
      <c r="J557" s="897"/>
      <c r="K557" s="898"/>
    </row>
    <row r="558" spans="1:11" x14ac:dyDescent="0.25">
      <c r="A558" s="881"/>
      <c r="B558" s="882"/>
      <c r="C558" s="882"/>
      <c r="D558" s="882"/>
      <c r="E558" s="882"/>
      <c r="F558" s="883"/>
      <c r="G558" s="881"/>
      <c r="H558" s="882"/>
      <c r="I558" s="882"/>
      <c r="J558" s="882"/>
      <c r="K558" s="883"/>
    </row>
    <row r="559" spans="1:11" x14ac:dyDescent="0.25">
      <c r="A559" s="881"/>
      <c r="B559" s="882"/>
      <c r="C559" s="882"/>
      <c r="D559" s="882"/>
      <c r="E559" s="882"/>
      <c r="F559" s="883"/>
      <c r="G559" s="881"/>
      <c r="H559" s="882"/>
      <c r="I559" s="882"/>
      <c r="J559" s="882"/>
      <c r="K559" s="883"/>
    </row>
    <row r="560" spans="1:11" x14ac:dyDescent="0.25">
      <c r="A560" s="881"/>
      <c r="B560" s="882"/>
      <c r="C560" s="882"/>
      <c r="D560" s="882"/>
      <c r="E560" s="882"/>
      <c r="F560" s="883"/>
      <c r="G560" s="881"/>
      <c r="H560" s="882"/>
      <c r="I560" s="882"/>
      <c r="J560" s="882"/>
      <c r="K560" s="883"/>
    </row>
    <row r="561" spans="1:11" x14ac:dyDescent="0.25">
      <c r="A561" s="881"/>
      <c r="B561" s="882"/>
      <c r="C561" s="882"/>
      <c r="D561" s="882"/>
      <c r="E561" s="882"/>
      <c r="F561" s="883"/>
      <c r="G561" s="881"/>
      <c r="H561" s="882"/>
      <c r="I561" s="882"/>
      <c r="J561" s="882"/>
      <c r="K561" s="883"/>
    </row>
    <row r="562" spans="1:11" x14ac:dyDescent="0.25">
      <c r="A562" s="881"/>
      <c r="B562" s="882"/>
      <c r="C562" s="882"/>
      <c r="D562" s="882"/>
      <c r="E562" s="882"/>
      <c r="F562" s="883"/>
      <c r="G562" s="881"/>
      <c r="H562" s="882"/>
      <c r="I562" s="882"/>
      <c r="J562" s="882"/>
      <c r="K562" s="883"/>
    </row>
    <row r="563" spans="1:11" x14ac:dyDescent="0.25">
      <c r="A563" s="881"/>
      <c r="B563" s="882"/>
      <c r="C563" s="882"/>
      <c r="D563" s="882"/>
      <c r="E563" s="882"/>
      <c r="F563" s="883"/>
      <c r="G563" s="881"/>
      <c r="H563" s="882"/>
      <c r="I563" s="882"/>
      <c r="J563" s="882"/>
      <c r="K563" s="883"/>
    </row>
    <row r="564" spans="1:11" x14ac:dyDescent="0.25">
      <c r="A564" s="881"/>
      <c r="B564" s="882"/>
      <c r="C564" s="882"/>
      <c r="D564" s="882"/>
      <c r="E564" s="882"/>
      <c r="F564" s="883"/>
      <c r="G564" s="881"/>
      <c r="H564" s="882"/>
      <c r="I564" s="882"/>
      <c r="J564" s="882"/>
      <c r="K564" s="883"/>
    </row>
    <row r="565" spans="1:11" x14ac:dyDescent="0.25">
      <c r="A565" s="881"/>
      <c r="B565" s="882"/>
      <c r="C565" s="882"/>
      <c r="D565" s="882"/>
      <c r="E565" s="882"/>
      <c r="F565" s="883"/>
      <c r="G565" s="881"/>
      <c r="H565" s="882"/>
      <c r="I565" s="882"/>
      <c r="J565" s="882"/>
      <c r="K565" s="883"/>
    </row>
    <row r="566" spans="1:11" x14ac:dyDescent="0.25">
      <c r="A566" s="881"/>
      <c r="B566" s="882"/>
      <c r="C566" s="882"/>
      <c r="D566" s="882"/>
      <c r="E566" s="882"/>
      <c r="F566" s="883"/>
      <c r="G566" s="881"/>
      <c r="H566" s="882"/>
      <c r="I566" s="882"/>
      <c r="J566" s="882"/>
      <c r="K566" s="883"/>
    </row>
    <row r="567" spans="1:11" x14ac:dyDescent="0.25">
      <c r="A567" s="881"/>
      <c r="B567" s="882"/>
      <c r="C567" s="882"/>
      <c r="D567" s="882"/>
      <c r="E567" s="882"/>
      <c r="F567" s="883"/>
      <c r="G567" s="881"/>
      <c r="H567" s="882"/>
      <c r="I567" s="882"/>
      <c r="J567" s="882"/>
      <c r="K567" s="883"/>
    </row>
    <row r="568" spans="1:11" x14ac:dyDescent="0.25">
      <c r="A568" s="881"/>
      <c r="B568" s="882"/>
      <c r="C568" s="882"/>
      <c r="D568" s="882"/>
      <c r="E568" s="882"/>
      <c r="F568" s="883"/>
      <c r="G568" s="881"/>
      <c r="H568" s="882"/>
      <c r="I568" s="882"/>
      <c r="J568" s="882"/>
      <c r="K568" s="883"/>
    </row>
    <row r="569" spans="1:11" x14ac:dyDescent="0.25">
      <c r="A569" s="881"/>
      <c r="B569" s="882"/>
      <c r="C569" s="882"/>
      <c r="D569" s="882"/>
      <c r="E569" s="882"/>
      <c r="F569" s="883"/>
      <c r="G569" s="881"/>
      <c r="H569" s="882"/>
      <c r="I569" s="882"/>
      <c r="J569" s="882"/>
      <c r="K569" s="883"/>
    </row>
    <row r="570" spans="1:11" ht="15.75" thickBot="1" x14ac:dyDescent="0.3">
      <c r="A570" s="881"/>
      <c r="B570" s="882"/>
      <c r="C570" s="882"/>
      <c r="D570" s="882"/>
      <c r="E570" s="882"/>
      <c r="F570" s="883"/>
      <c r="G570" s="881"/>
      <c r="H570" s="882"/>
      <c r="I570" s="882"/>
      <c r="J570" s="882"/>
      <c r="K570" s="883"/>
    </row>
    <row r="571" spans="1:11" ht="15" customHeight="1" x14ac:dyDescent="0.25">
      <c r="A571" s="1021" t="s">
        <v>1157</v>
      </c>
      <c r="B571" s="1028"/>
      <c r="C571" s="1028"/>
      <c r="D571" s="1028"/>
      <c r="E571" s="1028"/>
      <c r="F571" s="1029"/>
      <c r="G571" s="1021" t="s">
        <v>1157</v>
      </c>
      <c r="H571" s="1022"/>
      <c r="I571" s="1022"/>
      <c r="J571" s="1022"/>
      <c r="K571" s="1023"/>
    </row>
    <row r="572" spans="1:11" ht="15.75" thickBot="1" x14ac:dyDescent="0.3">
      <c r="A572" s="1030"/>
      <c r="B572" s="1031"/>
      <c r="C572" s="1031"/>
      <c r="D572" s="1031"/>
      <c r="E572" s="1031"/>
      <c r="F572" s="1032"/>
      <c r="G572" s="1024"/>
      <c r="H572" s="1025"/>
      <c r="I572" s="1025"/>
      <c r="J572" s="1025"/>
      <c r="K572" s="1026"/>
    </row>
    <row r="573" spans="1:11" x14ac:dyDescent="0.25">
      <c r="A573" s="896" t="s">
        <v>503</v>
      </c>
      <c r="B573" s="897"/>
      <c r="C573" s="897"/>
      <c r="D573" s="897"/>
      <c r="E573" s="897"/>
      <c r="F573" s="898"/>
      <c r="G573" s="896" t="s">
        <v>504</v>
      </c>
      <c r="H573" s="897"/>
      <c r="I573" s="897"/>
      <c r="J573" s="897"/>
      <c r="K573" s="898"/>
    </row>
    <row r="574" spans="1:11" x14ac:dyDescent="0.25">
      <c r="A574" s="881"/>
      <c r="B574" s="882"/>
      <c r="C574" s="882"/>
      <c r="D574" s="882"/>
      <c r="E574" s="882"/>
      <c r="F574" s="883"/>
      <c r="G574" s="881"/>
      <c r="H574" s="882"/>
      <c r="I574" s="882"/>
      <c r="J574" s="882"/>
      <c r="K574" s="883"/>
    </row>
    <row r="575" spans="1:11" x14ac:dyDescent="0.25">
      <c r="A575" s="881"/>
      <c r="B575" s="882"/>
      <c r="C575" s="882"/>
      <c r="D575" s="882"/>
      <c r="E575" s="882"/>
      <c r="F575" s="883"/>
      <c r="G575" s="881"/>
      <c r="H575" s="882"/>
      <c r="I575" s="882"/>
      <c r="J575" s="882"/>
      <c r="K575" s="883"/>
    </row>
    <row r="576" spans="1:11" x14ac:dyDescent="0.25">
      <c r="A576" s="881"/>
      <c r="B576" s="882"/>
      <c r="C576" s="882"/>
      <c r="D576" s="882"/>
      <c r="E576" s="882"/>
      <c r="F576" s="883"/>
      <c r="G576" s="881"/>
      <c r="H576" s="882"/>
      <c r="I576" s="882"/>
      <c r="J576" s="882"/>
      <c r="K576" s="883"/>
    </row>
    <row r="577" spans="1:11" x14ac:dyDescent="0.25">
      <c r="A577" s="881"/>
      <c r="B577" s="882"/>
      <c r="C577" s="882"/>
      <c r="D577" s="882"/>
      <c r="E577" s="882"/>
      <c r="F577" s="883"/>
      <c r="G577" s="881"/>
      <c r="H577" s="882"/>
      <c r="I577" s="882"/>
      <c r="J577" s="882"/>
      <c r="K577" s="883"/>
    </row>
    <row r="578" spans="1:11" x14ac:dyDescent="0.25">
      <c r="A578" s="881"/>
      <c r="B578" s="882"/>
      <c r="C578" s="882"/>
      <c r="D578" s="882"/>
      <c r="E578" s="882"/>
      <c r="F578" s="883"/>
      <c r="G578" s="881"/>
      <c r="H578" s="882"/>
      <c r="I578" s="882"/>
      <c r="J578" s="882"/>
      <c r="K578" s="883"/>
    </row>
    <row r="579" spans="1:11" x14ac:dyDescent="0.25">
      <c r="A579" s="881"/>
      <c r="B579" s="882"/>
      <c r="C579" s="882"/>
      <c r="D579" s="882"/>
      <c r="E579" s="882"/>
      <c r="F579" s="883"/>
      <c r="G579" s="881"/>
      <c r="H579" s="882"/>
      <c r="I579" s="882"/>
      <c r="J579" s="882"/>
      <c r="K579" s="883"/>
    </row>
    <row r="580" spans="1:11" x14ac:dyDescent="0.25">
      <c r="A580" s="881"/>
      <c r="B580" s="882"/>
      <c r="C580" s="882"/>
      <c r="D580" s="882"/>
      <c r="E580" s="882"/>
      <c r="F580" s="883"/>
      <c r="G580" s="881"/>
      <c r="H580" s="882"/>
      <c r="I580" s="882"/>
      <c r="J580" s="882"/>
      <c r="K580" s="883"/>
    </row>
    <row r="581" spans="1:11" x14ac:dyDescent="0.25">
      <c r="A581" s="881"/>
      <c r="B581" s="882"/>
      <c r="C581" s="882"/>
      <c r="D581" s="882"/>
      <c r="E581" s="882"/>
      <c r="F581" s="883"/>
      <c r="G581" s="881"/>
      <c r="H581" s="882"/>
      <c r="I581" s="882"/>
      <c r="J581" s="882"/>
      <c r="K581" s="883"/>
    </row>
    <row r="582" spans="1:11" x14ac:dyDescent="0.25">
      <c r="A582" s="881"/>
      <c r="B582" s="882"/>
      <c r="C582" s="882"/>
      <c r="D582" s="882"/>
      <c r="E582" s="882"/>
      <c r="F582" s="883"/>
      <c r="G582" s="881"/>
      <c r="H582" s="882"/>
      <c r="I582" s="882"/>
      <c r="J582" s="882"/>
      <c r="K582" s="883"/>
    </row>
    <row r="583" spans="1:11" x14ac:dyDescent="0.25">
      <c r="A583" s="881"/>
      <c r="B583" s="882"/>
      <c r="C583" s="882"/>
      <c r="D583" s="882"/>
      <c r="E583" s="882"/>
      <c r="F583" s="883"/>
      <c r="G583" s="881"/>
      <c r="H583" s="882"/>
      <c r="I583" s="882"/>
      <c r="J583" s="882"/>
      <c r="K583" s="883"/>
    </row>
    <row r="584" spans="1:11" x14ac:dyDescent="0.25">
      <c r="A584" s="881"/>
      <c r="B584" s="882"/>
      <c r="C584" s="882"/>
      <c r="D584" s="882"/>
      <c r="E584" s="882"/>
      <c r="F584" s="883"/>
      <c r="G584" s="881"/>
      <c r="H584" s="882"/>
      <c r="I584" s="882"/>
      <c r="J584" s="882"/>
      <c r="K584" s="883"/>
    </row>
    <row r="585" spans="1:11" x14ac:dyDescent="0.25">
      <c r="A585" s="881"/>
      <c r="B585" s="882"/>
      <c r="C585" s="882"/>
      <c r="D585" s="882"/>
      <c r="E585" s="882"/>
      <c r="F585" s="883"/>
      <c r="G585" s="881"/>
      <c r="H585" s="882"/>
      <c r="I585" s="882"/>
      <c r="J585" s="882"/>
      <c r="K585" s="883"/>
    </row>
    <row r="586" spans="1:11" ht="15.75" thickBot="1" x14ac:dyDescent="0.3">
      <c r="A586" s="881"/>
      <c r="B586" s="882"/>
      <c r="C586" s="882"/>
      <c r="D586" s="882"/>
      <c r="E586" s="882"/>
      <c r="F586" s="883"/>
      <c r="G586" s="881"/>
      <c r="H586" s="882"/>
      <c r="I586" s="882"/>
      <c r="J586" s="882"/>
      <c r="K586" s="883"/>
    </row>
    <row r="587" spans="1:11" ht="15" customHeight="1" x14ac:dyDescent="0.25">
      <c r="A587" s="1021" t="s">
        <v>1288</v>
      </c>
      <c r="B587" s="1028"/>
      <c r="C587" s="1028"/>
      <c r="D587" s="1028"/>
      <c r="E587" s="1028"/>
      <c r="F587" s="1029"/>
      <c r="G587" s="1021" t="s">
        <v>1288</v>
      </c>
      <c r="H587" s="1022"/>
      <c r="I587" s="1022"/>
      <c r="J587" s="1022"/>
      <c r="K587" s="1023"/>
    </row>
    <row r="588" spans="1:11" ht="15.75" thickBot="1" x14ac:dyDescent="0.3">
      <c r="A588" s="1030"/>
      <c r="B588" s="1031"/>
      <c r="C588" s="1031"/>
      <c r="D588" s="1031"/>
      <c r="E588" s="1031"/>
      <c r="F588" s="1032"/>
      <c r="G588" s="1024"/>
      <c r="H588" s="1025"/>
      <c r="I588" s="1025"/>
      <c r="J588" s="1025"/>
      <c r="K588" s="1026"/>
    </row>
    <row r="589" spans="1:11" x14ac:dyDescent="0.25">
      <c r="A589" s="896" t="s">
        <v>503</v>
      </c>
      <c r="B589" s="897"/>
      <c r="C589" s="897"/>
      <c r="D589" s="897"/>
      <c r="E589" s="897"/>
      <c r="F589" s="898"/>
      <c r="G589" s="896" t="s">
        <v>504</v>
      </c>
      <c r="H589" s="897"/>
      <c r="I589" s="897"/>
      <c r="J589" s="897"/>
      <c r="K589" s="898"/>
    </row>
    <row r="590" spans="1:11" x14ac:dyDescent="0.25">
      <c r="A590" s="881"/>
      <c r="B590" s="882"/>
      <c r="C590" s="882"/>
      <c r="D590" s="882"/>
      <c r="E590" s="882"/>
      <c r="F590" s="883"/>
      <c r="G590" s="881"/>
      <c r="H590" s="882"/>
      <c r="I590" s="882"/>
      <c r="J590" s="882"/>
      <c r="K590" s="883"/>
    </row>
    <row r="591" spans="1:11" x14ac:dyDescent="0.25">
      <c r="A591" s="881"/>
      <c r="B591" s="882"/>
      <c r="C591" s="882"/>
      <c r="D591" s="882"/>
      <c r="E591" s="882"/>
      <c r="F591" s="883"/>
      <c r="G591" s="881"/>
      <c r="H591" s="882"/>
      <c r="I591" s="882"/>
      <c r="J591" s="882"/>
      <c r="K591" s="883"/>
    </row>
    <row r="592" spans="1:11" x14ac:dyDescent="0.25">
      <c r="A592" s="881"/>
      <c r="B592" s="882"/>
      <c r="C592" s="882"/>
      <c r="D592" s="882"/>
      <c r="E592" s="882"/>
      <c r="F592" s="883"/>
      <c r="G592" s="881"/>
      <c r="H592" s="882"/>
      <c r="I592" s="882"/>
      <c r="J592" s="882"/>
      <c r="K592" s="883"/>
    </row>
    <row r="593" spans="1:11" x14ac:dyDescent="0.25">
      <c r="A593" s="881"/>
      <c r="B593" s="882"/>
      <c r="C593" s="882"/>
      <c r="D593" s="882"/>
      <c r="E593" s="882"/>
      <c r="F593" s="883"/>
      <c r="G593" s="881"/>
      <c r="H593" s="882"/>
      <c r="I593" s="882"/>
      <c r="J593" s="882"/>
      <c r="K593" s="883"/>
    </row>
    <row r="594" spans="1:11" x14ac:dyDescent="0.25">
      <c r="A594" s="881"/>
      <c r="B594" s="882"/>
      <c r="C594" s="882"/>
      <c r="D594" s="882"/>
      <c r="E594" s="882"/>
      <c r="F594" s="883"/>
      <c r="G594" s="881"/>
      <c r="H594" s="882"/>
      <c r="I594" s="882"/>
      <c r="J594" s="882"/>
      <c r="K594" s="883"/>
    </row>
    <row r="595" spans="1:11" x14ac:dyDescent="0.25">
      <c r="A595" s="881"/>
      <c r="B595" s="882"/>
      <c r="C595" s="882"/>
      <c r="D595" s="882"/>
      <c r="E595" s="882"/>
      <c r="F595" s="883"/>
      <c r="G595" s="881"/>
      <c r="H595" s="882"/>
      <c r="I595" s="882"/>
      <c r="J595" s="882"/>
      <c r="K595" s="883"/>
    </row>
    <row r="596" spans="1:11" x14ac:dyDescent="0.25">
      <c r="A596" s="881"/>
      <c r="B596" s="882"/>
      <c r="C596" s="882"/>
      <c r="D596" s="882"/>
      <c r="E596" s="882"/>
      <c r="F596" s="883"/>
      <c r="G596" s="881"/>
      <c r="H596" s="882"/>
      <c r="I596" s="882"/>
      <c r="J596" s="882"/>
      <c r="K596" s="883"/>
    </row>
    <row r="597" spans="1:11" x14ac:dyDescent="0.25">
      <c r="A597" s="881"/>
      <c r="B597" s="882"/>
      <c r="C597" s="882"/>
      <c r="D597" s="882"/>
      <c r="E597" s="882"/>
      <c r="F597" s="883"/>
      <c r="G597" s="881"/>
      <c r="H597" s="882"/>
      <c r="I597" s="882"/>
      <c r="J597" s="882"/>
      <c r="K597" s="883"/>
    </row>
    <row r="598" spans="1:11" x14ac:dyDescent="0.25">
      <c r="A598" s="881"/>
      <c r="B598" s="882"/>
      <c r="C598" s="882"/>
      <c r="D598" s="882"/>
      <c r="E598" s="882"/>
      <c r="F598" s="883"/>
      <c r="G598" s="881"/>
      <c r="H598" s="882"/>
      <c r="I598" s="882"/>
      <c r="J598" s="882"/>
      <c r="K598" s="883"/>
    </row>
    <row r="599" spans="1:11" x14ac:dyDescent="0.25">
      <c r="A599" s="881"/>
      <c r="B599" s="882"/>
      <c r="C599" s="882"/>
      <c r="D599" s="882"/>
      <c r="E599" s="882"/>
      <c r="F599" s="883"/>
      <c r="G599" s="881"/>
      <c r="H599" s="882"/>
      <c r="I599" s="882"/>
      <c r="J599" s="882"/>
      <c r="K599" s="883"/>
    </row>
    <row r="600" spans="1:11" x14ac:dyDescent="0.25">
      <c r="A600" s="881"/>
      <c r="B600" s="882"/>
      <c r="C600" s="882"/>
      <c r="D600" s="882"/>
      <c r="E600" s="882"/>
      <c r="F600" s="883"/>
      <c r="G600" s="881"/>
      <c r="H600" s="882"/>
      <c r="I600" s="882"/>
      <c r="J600" s="882"/>
      <c r="K600" s="883"/>
    </row>
    <row r="601" spans="1:11" x14ac:dyDescent="0.25">
      <c r="A601" s="881"/>
      <c r="B601" s="882"/>
      <c r="C601" s="882"/>
      <c r="D601" s="882"/>
      <c r="E601" s="882"/>
      <c r="F601" s="883"/>
      <c r="G601" s="881"/>
      <c r="H601" s="882"/>
      <c r="I601" s="882"/>
      <c r="J601" s="882"/>
      <c r="K601" s="883"/>
    </row>
    <row r="602" spans="1:11" ht="15.75" thickBot="1" x14ac:dyDescent="0.3">
      <c r="A602" s="881"/>
      <c r="B602" s="882"/>
      <c r="C602" s="882"/>
      <c r="D602" s="882"/>
      <c r="E602" s="882"/>
      <c r="F602" s="883"/>
      <c r="G602" s="881"/>
      <c r="H602" s="882"/>
      <c r="I602" s="882"/>
      <c r="J602" s="882"/>
      <c r="K602" s="883"/>
    </row>
    <row r="603" spans="1:11" ht="15" customHeight="1" x14ac:dyDescent="0.25">
      <c r="A603" s="1021" t="s">
        <v>1289</v>
      </c>
      <c r="B603" s="1028"/>
      <c r="C603" s="1028"/>
      <c r="D603" s="1028"/>
      <c r="E603" s="1028"/>
      <c r="F603" s="1029"/>
      <c r="G603" s="1021" t="s">
        <v>1289</v>
      </c>
      <c r="H603" s="1022"/>
      <c r="I603" s="1022"/>
      <c r="J603" s="1022"/>
      <c r="K603" s="1023"/>
    </row>
    <row r="604" spans="1:11" ht="15.75" thickBot="1" x14ac:dyDescent="0.3">
      <c r="A604" s="1030"/>
      <c r="B604" s="1031"/>
      <c r="C604" s="1031"/>
      <c r="D604" s="1031"/>
      <c r="E604" s="1031"/>
      <c r="F604" s="1032"/>
      <c r="G604" s="1024"/>
      <c r="H604" s="1025"/>
      <c r="I604" s="1025"/>
      <c r="J604" s="1025"/>
      <c r="K604" s="1026"/>
    </row>
  </sheetData>
  <mergeCells count="157">
    <mergeCell ref="A587:F588"/>
    <mergeCell ref="G587:K588"/>
    <mergeCell ref="A589:F602"/>
    <mergeCell ref="G589:K602"/>
    <mergeCell ref="A603:F604"/>
    <mergeCell ref="G603:K604"/>
    <mergeCell ref="A557:F570"/>
    <mergeCell ref="G557:K570"/>
    <mergeCell ref="A571:F572"/>
    <mergeCell ref="G571:K572"/>
    <mergeCell ref="A573:F586"/>
    <mergeCell ref="G573:K586"/>
    <mergeCell ref="A539:F540"/>
    <mergeCell ref="G539:K540"/>
    <mergeCell ref="A541:F554"/>
    <mergeCell ref="G541:K554"/>
    <mergeCell ref="A555:F556"/>
    <mergeCell ref="G555:K556"/>
    <mergeCell ref="A509:F522"/>
    <mergeCell ref="G509:K522"/>
    <mergeCell ref="A523:F524"/>
    <mergeCell ref="G523:K524"/>
    <mergeCell ref="A525:F538"/>
    <mergeCell ref="G525:K538"/>
    <mergeCell ref="A491:F492"/>
    <mergeCell ref="G491:K492"/>
    <mergeCell ref="A493:F506"/>
    <mergeCell ref="G493:K506"/>
    <mergeCell ref="A507:F508"/>
    <mergeCell ref="G507:K508"/>
    <mergeCell ref="A471:F474"/>
    <mergeCell ref="G471:K474"/>
    <mergeCell ref="A475:F476"/>
    <mergeCell ref="G475:K476"/>
    <mergeCell ref="A477:F490"/>
    <mergeCell ref="G477:K490"/>
    <mergeCell ref="A453:F454"/>
    <mergeCell ref="G453:K454"/>
    <mergeCell ref="A455:F468"/>
    <mergeCell ref="G455:K468"/>
    <mergeCell ref="A469:F470"/>
    <mergeCell ref="G469:K470"/>
    <mergeCell ref="A423:F436"/>
    <mergeCell ref="G423:K436"/>
    <mergeCell ref="A437:F438"/>
    <mergeCell ref="G437:K438"/>
    <mergeCell ref="A439:F452"/>
    <mergeCell ref="G439:K452"/>
    <mergeCell ref="A405:F406"/>
    <mergeCell ref="G405:K406"/>
    <mergeCell ref="A407:F420"/>
    <mergeCell ref="G407:K420"/>
    <mergeCell ref="A421:F422"/>
    <mergeCell ref="G421:K422"/>
    <mergeCell ref="A375:F388"/>
    <mergeCell ref="G375:K388"/>
    <mergeCell ref="A389:F390"/>
    <mergeCell ref="G389:K390"/>
    <mergeCell ref="A391:F404"/>
    <mergeCell ref="G391:K404"/>
    <mergeCell ref="A357:F358"/>
    <mergeCell ref="G357:K358"/>
    <mergeCell ref="A359:F372"/>
    <mergeCell ref="G359:K372"/>
    <mergeCell ref="A373:F374"/>
    <mergeCell ref="G373:K374"/>
    <mergeCell ref="A327:F340"/>
    <mergeCell ref="G327:K340"/>
    <mergeCell ref="A341:F342"/>
    <mergeCell ref="G341:K342"/>
    <mergeCell ref="A343:F356"/>
    <mergeCell ref="G343:K356"/>
    <mergeCell ref="A308:F309"/>
    <mergeCell ref="G308:K309"/>
    <mergeCell ref="A310:F324"/>
    <mergeCell ref="G310:K324"/>
    <mergeCell ref="A325:F326"/>
    <mergeCell ref="G325:K326"/>
    <mergeCell ref="A276:F290"/>
    <mergeCell ref="G276:K290"/>
    <mergeCell ref="A291:F292"/>
    <mergeCell ref="G291:K292"/>
    <mergeCell ref="A293:F307"/>
    <mergeCell ref="G293:K307"/>
    <mergeCell ref="A245:F246"/>
    <mergeCell ref="G245:K246"/>
    <mergeCell ref="A260:F273"/>
    <mergeCell ref="G260:K273"/>
    <mergeCell ref="A274:F275"/>
    <mergeCell ref="G274:K275"/>
    <mergeCell ref="A215:F228"/>
    <mergeCell ref="G215:K228"/>
    <mergeCell ref="A229:F230"/>
    <mergeCell ref="G229:K230"/>
    <mergeCell ref="A231:F244"/>
    <mergeCell ref="G231:K244"/>
    <mergeCell ref="A197:F198"/>
    <mergeCell ref="G197:K198"/>
    <mergeCell ref="A199:F212"/>
    <mergeCell ref="G199:K212"/>
    <mergeCell ref="A213:F214"/>
    <mergeCell ref="G213:K214"/>
    <mergeCell ref="A167:F180"/>
    <mergeCell ref="G167:K180"/>
    <mergeCell ref="A181:F182"/>
    <mergeCell ref="G181:K182"/>
    <mergeCell ref="A183:F196"/>
    <mergeCell ref="G183:K196"/>
    <mergeCell ref="A150:F163"/>
    <mergeCell ref="G150:K163"/>
    <mergeCell ref="A164:F165"/>
    <mergeCell ref="G164:K165"/>
    <mergeCell ref="A166:F166"/>
    <mergeCell ref="G166:K166"/>
    <mergeCell ref="A132:F133"/>
    <mergeCell ref="G132:K133"/>
    <mergeCell ref="A134:F147"/>
    <mergeCell ref="G134:K147"/>
    <mergeCell ref="A148:F149"/>
    <mergeCell ref="G148:K149"/>
    <mergeCell ref="A102:F115"/>
    <mergeCell ref="G102:K115"/>
    <mergeCell ref="A116:F117"/>
    <mergeCell ref="G116:K117"/>
    <mergeCell ref="A118:F131"/>
    <mergeCell ref="G118:K131"/>
    <mergeCell ref="A84:F85"/>
    <mergeCell ref="G84:K85"/>
    <mergeCell ref="A86:F99"/>
    <mergeCell ref="G86:K99"/>
    <mergeCell ref="A100:F101"/>
    <mergeCell ref="G100:K101"/>
    <mergeCell ref="A54:F67"/>
    <mergeCell ref="G54:K67"/>
    <mergeCell ref="A68:F69"/>
    <mergeCell ref="G68:K69"/>
    <mergeCell ref="A70:F83"/>
    <mergeCell ref="G70:K83"/>
    <mergeCell ref="A36:F37"/>
    <mergeCell ref="G36:K37"/>
    <mergeCell ref="A38:F51"/>
    <mergeCell ref="G38:K51"/>
    <mergeCell ref="A52:F53"/>
    <mergeCell ref="G52:K53"/>
    <mergeCell ref="A6:F19"/>
    <mergeCell ref="G6:K19"/>
    <mergeCell ref="A20:F21"/>
    <mergeCell ref="G20:K21"/>
    <mergeCell ref="A22:F35"/>
    <mergeCell ref="G22:K35"/>
    <mergeCell ref="A1:K2"/>
    <mergeCell ref="A3:D3"/>
    <mergeCell ref="F3:H3"/>
    <mergeCell ref="I3:K3"/>
    <mergeCell ref="A4:G5"/>
    <mergeCell ref="J4:K4"/>
    <mergeCell ref="J5:K5"/>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101"/>
  <sheetViews>
    <sheetView zoomScaleNormal="100" zoomScaleSheetLayoutView="100" zoomScalePageLayoutView="90" workbookViewId="0">
      <selection activeCell="N22" sqref="N22"/>
    </sheetView>
  </sheetViews>
  <sheetFormatPr baseColWidth="10" defaultColWidth="11.42578125" defaultRowHeight="15" x14ac:dyDescent="0.25"/>
  <cols>
    <col min="1" max="1" width="3.7109375" style="130" customWidth="1"/>
    <col min="2" max="2" width="4.7109375" style="130" customWidth="1"/>
    <col min="3" max="3" width="8.28515625" style="130" customWidth="1"/>
    <col min="4" max="4" width="8" style="130" customWidth="1"/>
    <col min="5" max="5" width="11.42578125" style="130"/>
    <col min="6" max="6" width="12" style="130" customWidth="1"/>
    <col min="7" max="7" width="8.42578125" style="130" customWidth="1"/>
    <col min="8" max="8" width="8.5703125" style="130" customWidth="1"/>
    <col min="9" max="9" width="20.28515625" style="130" customWidth="1"/>
    <col min="10" max="10" width="9.140625" style="130" customWidth="1"/>
    <col min="11" max="11" width="6.28515625" style="130" customWidth="1"/>
    <col min="12" max="12" width="8.85546875" style="130" customWidth="1"/>
    <col min="13" max="13" width="11.42578125" style="130" customWidth="1"/>
    <col min="14" max="16384" width="11.42578125" style="130"/>
  </cols>
  <sheetData>
    <row r="1" spans="2:12" ht="27.75" customHeight="1" x14ac:dyDescent="0.25">
      <c r="B1" s="939" t="s">
        <v>251</v>
      </c>
      <c r="C1" s="866"/>
      <c r="D1" s="866"/>
      <c r="E1" s="866"/>
      <c r="F1" s="866"/>
      <c r="G1" s="866"/>
      <c r="H1" s="866"/>
      <c r="I1" s="866"/>
      <c r="J1" s="866"/>
      <c r="K1" s="866"/>
      <c r="L1" s="912"/>
    </row>
    <row r="2" spans="2:12" ht="11.25" customHeight="1" x14ac:dyDescent="0.25">
      <c r="B2" s="940"/>
      <c r="C2" s="867"/>
      <c r="D2" s="867"/>
      <c r="E2" s="867"/>
      <c r="F2" s="867"/>
      <c r="G2" s="867"/>
      <c r="H2" s="867"/>
      <c r="I2" s="867"/>
      <c r="J2" s="867"/>
      <c r="K2" s="867"/>
      <c r="L2" s="914"/>
    </row>
    <row r="3" spans="2:12" ht="24.95" customHeight="1" x14ac:dyDescent="0.25">
      <c r="B3" s="1033" t="s">
        <v>289</v>
      </c>
      <c r="C3" s="915"/>
      <c r="D3" s="915"/>
      <c r="E3" s="916"/>
      <c r="F3" s="97">
        <v>44230</v>
      </c>
      <c r="G3" s="917" t="s">
        <v>290</v>
      </c>
      <c r="H3" s="915"/>
      <c r="I3" s="916"/>
      <c r="J3" s="918">
        <v>44236</v>
      </c>
      <c r="K3" s="915"/>
      <c r="L3" s="1034"/>
    </row>
    <row r="4" spans="2:12" x14ac:dyDescent="0.25">
      <c r="B4" s="943" t="s">
        <v>250</v>
      </c>
      <c r="C4" s="919"/>
      <c r="D4" s="919"/>
      <c r="E4" s="919"/>
      <c r="F4" s="919"/>
      <c r="G4" s="919"/>
      <c r="H4" s="920"/>
      <c r="I4" s="345" t="s">
        <v>489</v>
      </c>
      <c r="J4" s="345" t="s">
        <v>2</v>
      </c>
      <c r="K4" s="1035" t="s">
        <v>0</v>
      </c>
      <c r="L4" s="1036"/>
    </row>
    <row r="5" spans="2:12" x14ac:dyDescent="0.25">
      <c r="B5" s="1027"/>
      <c r="C5" s="921"/>
      <c r="D5" s="921"/>
      <c r="E5" s="921"/>
      <c r="F5" s="921"/>
      <c r="G5" s="921"/>
      <c r="H5" s="922"/>
      <c r="I5" s="292" t="s">
        <v>490</v>
      </c>
      <c r="J5" s="345">
        <v>2</v>
      </c>
      <c r="K5" s="1035" t="s">
        <v>291</v>
      </c>
      <c r="L5" s="1036"/>
    </row>
    <row r="6" spans="2:12" ht="15.75" customHeight="1" x14ac:dyDescent="0.25">
      <c r="B6" s="881" t="s">
        <v>452</v>
      </c>
      <c r="C6" s="882"/>
      <c r="D6" s="882"/>
      <c r="E6" s="882"/>
      <c r="F6" s="882"/>
      <c r="G6" s="883"/>
      <c r="H6" s="881" t="s">
        <v>453</v>
      </c>
      <c r="I6" s="882"/>
      <c r="J6" s="882"/>
      <c r="K6" s="882"/>
      <c r="L6" s="883"/>
    </row>
    <row r="7" spans="2:12" x14ac:dyDescent="0.25">
      <c r="B7" s="881"/>
      <c r="C7" s="882"/>
      <c r="D7" s="882"/>
      <c r="E7" s="882"/>
      <c r="F7" s="882"/>
      <c r="G7" s="883"/>
      <c r="H7" s="881"/>
      <c r="I7" s="882"/>
      <c r="J7" s="882"/>
      <c r="K7" s="882"/>
      <c r="L7" s="883"/>
    </row>
    <row r="8" spans="2:12" x14ac:dyDescent="0.25">
      <c r="B8" s="881"/>
      <c r="C8" s="882"/>
      <c r="D8" s="882"/>
      <c r="E8" s="882"/>
      <c r="F8" s="882"/>
      <c r="G8" s="883"/>
      <c r="H8" s="881"/>
      <c r="I8" s="882"/>
      <c r="J8" s="882"/>
      <c r="K8" s="882"/>
      <c r="L8" s="883"/>
    </row>
    <row r="9" spans="2:12" x14ac:dyDescent="0.25">
      <c r="B9" s="881"/>
      <c r="C9" s="882"/>
      <c r="D9" s="882"/>
      <c r="E9" s="882"/>
      <c r="F9" s="882"/>
      <c r="G9" s="883"/>
      <c r="H9" s="881"/>
      <c r="I9" s="882"/>
      <c r="J9" s="882"/>
      <c r="K9" s="882"/>
      <c r="L9" s="883"/>
    </row>
    <row r="10" spans="2:12" x14ac:dyDescent="0.25">
      <c r="B10" s="881"/>
      <c r="C10" s="882"/>
      <c r="D10" s="882"/>
      <c r="E10" s="882"/>
      <c r="F10" s="882"/>
      <c r="G10" s="883"/>
      <c r="H10" s="881"/>
      <c r="I10" s="882"/>
      <c r="J10" s="882"/>
      <c r="K10" s="882"/>
      <c r="L10" s="883"/>
    </row>
    <row r="11" spans="2:12" x14ac:dyDescent="0.25">
      <c r="B11" s="881"/>
      <c r="C11" s="882"/>
      <c r="D11" s="882"/>
      <c r="E11" s="882"/>
      <c r="F11" s="882"/>
      <c r="G11" s="883"/>
      <c r="H11" s="881"/>
      <c r="I11" s="882"/>
      <c r="J11" s="882"/>
      <c r="K11" s="882"/>
      <c r="L11" s="883"/>
    </row>
    <row r="12" spans="2:12" x14ac:dyDescent="0.25">
      <c r="B12" s="881"/>
      <c r="C12" s="882"/>
      <c r="D12" s="882"/>
      <c r="E12" s="882"/>
      <c r="F12" s="882"/>
      <c r="G12" s="883"/>
      <c r="H12" s="881"/>
      <c r="I12" s="882"/>
      <c r="J12" s="882"/>
      <c r="K12" s="882"/>
      <c r="L12" s="883"/>
    </row>
    <row r="13" spans="2:12" x14ac:dyDescent="0.25">
      <c r="B13" s="881"/>
      <c r="C13" s="882"/>
      <c r="D13" s="882"/>
      <c r="E13" s="882"/>
      <c r="F13" s="882"/>
      <c r="G13" s="883"/>
      <c r="H13" s="881"/>
      <c r="I13" s="882"/>
      <c r="J13" s="882"/>
      <c r="K13" s="882"/>
      <c r="L13" s="883"/>
    </row>
    <row r="14" spans="2:12" x14ac:dyDescent="0.25">
      <c r="B14" s="881"/>
      <c r="C14" s="882"/>
      <c r="D14" s="882"/>
      <c r="E14" s="882"/>
      <c r="F14" s="882"/>
      <c r="G14" s="883"/>
      <c r="H14" s="881"/>
      <c r="I14" s="882"/>
      <c r="J14" s="882"/>
      <c r="K14" s="882"/>
      <c r="L14" s="883"/>
    </row>
    <row r="15" spans="2:12" x14ac:dyDescent="0.25">
      <c r="B15" s="881"/>
      <c r="C15" s="882"/>
      <c r="D15" s="882"/>
      <c r="E15" s="882"/>
      <c r="F15" s="882"/>
      <c r="G15" s="883"/>
      <c r="H15" s="881"/>
      <c r="I15" s="882"/>
      <c r="J15" s="882"/>
      <c r="K15" s="882"/>
      <c r="L15" s="883"/>
    </row>
    <row r="16" spans="2:12" x14ac:dyDescent="0.25">
      <c r="B16" s="881"/>
      <c r="C16" s="882"/>
      <c r="D16" s="882"/>
      <c r="E16" s="882"/>
      <c r="F16" s="882"/>
      <c r="G16" s="883"/>
      <c r="H16" s="881"/>
      <c r="I16" s="882"/>
      <c r="J16" s="882"/>
      <c r="K16" s="882"/>
      <c r="L16" s="883"/>
    </row>
    <row r="17" spans="2:12" x14ac:dyDescent="0.25">
      <c r="B17" s="881"/>
      <c r="C17" s="882"/>
      <c r="D17" s="882"/>
      <c r="E17" s="882"/>
      <c r="F17" s="882"/>
      <c r="G17" s="883"/>
      <c r="H17" s="881"/>
      <c r="I17" s="882"/>
      <c r="J17" s="882"/>
      <c r="K17" s="882"/>
      <c r="L17" s="883"/>
    </row>
    <row r="18" spans="2:12" x14ac:dyDescent="0.25">
      <c r="B18" s="881"/>
      <c r="C18" s="882"/>
      <c r="D18" s="882"/>
      <c r="E18" s="882"/>
      <c r="F18" s="882"/>
      <c r="G18" s="883"/>
      <c r="H18" s="881"/>
      <c r="I18" s="882"/>
      <c r="J18" s="882"/>
      <c r="K18" s="882"/>
      <c r="L18" s="883"/>
    </row>
    <row r="19" spans="2:12" ht="15.75" thickBot="1" x14ac:dyDescent="0.3">
      <c r="B19" s="881"/>
      <c r="C19" s="882"/>
      <c r="D19" s="882"/>
      <c r="E19" s="882"/>
      <c r="F19" s="882"/>
      <c r="G19" s="883"/>
      <c r="H19" s="881"/>
      <c r="I19" s="882"/>
      <c r="J19" s="882"/>
      <c r="K19" s="882"/>
      <c r="L19" s="883"/>
    </row>
    <row r="20" spans="2:12" ht="15" customHeight="1" x14ac:dyDescent="0.25">
      <c r="B20" s="1037" t="s">
        <v>1084</v>
      </c>
      <c r="C20" s="1038"/>
      <c r="D20" s="1038"/>
      <c r="E20" s="1038"/>
      <c r="F20" s="1038"/>
      <c r="G20" s="1039"/>
      <c r="H20" s="1037" t="s">
        <v>1220</v>
      </c>
      <c r="I20" s="1038"/>
      <c r="J20" s="1038"/>
      <c r="K20" s="1038"/>
      <c r="L20" s="1039"/>
    </row>
    <row r="21" spans="2:12" ht="18" customHeight="1" thickBot="1" x14ac:dyDescent="0.3">
      <c r="B21" s="1040"/>
      <c r="C21" s="1041"/>
      <c r="D21" s="1041"/>
      <c r="E21" s="1041"/>
      <c r="F21" s="1041"/>
      <c r="G21" s="1042"/>
      <c r="H21" s="1040"/>
      <c r="I21" s="1041"/>
      <c r="J21" s="1041"/>
      <c r="K21" s="1041"/>
      <c r="L21" s="1042"/>
    </row>
    <row r="22" spans="2:12" ht="15.75" customHeight="1" x14ac:dyDescent="0.25">
      <c r="B22" s="896" t="s">
        <v>501</v>
      </c>
      <c r="C22" s="897"/>
      <c r="D22" s="897"/>
      <c r="E22" s="897"/>
      <c r="F22" s="897"/>
      <c r="G22" s="898"/>
      <c r="H22" s="896" t="s">
        <v>502</v>
      </c>
      <c r="I22" s="897"/>
      <c r="J22" s="897"/>
      <c r="K22" s="897"/>
      <c r="L22" s="898"/>
    </row>
    <row r="23" spans="2:12" x14ac:dyDescent="0.25">
      <c r="B23" s="881"/>
      <c r="C23" s="882"/>
      <c r="D23" s="882"/>
      <c r="E23" s="882"/>
      <c r="F23" s="882"/>
      <c r="G23" s="883"/>
      <c r="H23" s="881"/>
      <c r="I23" s="882"/>
      <c r="J23" s="882"/>
      <c r="K23" s="882"/>
      <c r="L23" s="883"/>
    </row>
    <row r="24" spans="2:12" x14ac:dyDescent="0.25">
      <c r="B24" s="881"/>
      <c r="C24" s="882"/>
      <c r="D24" s="882"/>
      <c r="E24" s="882"/>
      <c r="F24" s="882"/>
      <c r="G24" s="883"/>
      <c r="H24" s="881"/>
      <c r="I24" s="882"/>
      <c r="J24" s="882"/>
      <c r="K24" s="882"/>
      <c r="L24" s="883"/>
    </row>
    <row r="25" spans="2:12" x14ac:dyDescent="0.25">
      <c r="B25" s="881"/>
      <c r="C25" s="882"/>
      <c r="D25" s="882"/>
      <c r="E25" s="882"/>
      <c r="F25" s="882"/>
      <c r="G25" s="883"/>
      <c r="H25" s="881"/>
      <c r="I25" s="882"/>
      <c r="J25" s="882"/>
      <c r="K25" s="882"/>
      <c r="L25" s="883"/>
    </row>
    <row r="26" spans="2:12" x14ac:dyDescent="0.25">
      <c r="B26" s="881"/>
      <c r="C26" s="882"/>
      <c r="D26" s="882"/>
      <c r="E26" s="882"/>
      <c r="F26" s="882"/>
      <c r="G26" s="883"/>
      <c r="H26" s="881"/>
      <c r="I26" s="882"/>
      <c r="J26" s="882"/>
      <c r="K26" s="882"/>
      <c r="L26" s="883"/>
    </row>
    <row r="27" spans="2:12" x14ac:dyDescent="0.25">
      <c r="B27" s="881"/>
      <c r="C27" s="882"/>
      <c r="D27" s="882"/>
      <c r="E27" s="882"/>
      <c r="F27" s="882"/>
      <c r="G27" s="883"/>
      <c r="H27" s="881"/>
      <c r="I27" s="882"/>
      <c r="J27" s="882"/>
      <c r="K27" s="882"/>
      <c r="L27" s="883"/>
    </row>
    <row r="28" spans="2:12" x14ac:dyDescent="0.25">
      <c r="B28" s="881"/>
      <c r="C28" s="882"/>
      <c r="D28" s="882"/>
      <c r="E28" s="882"/>
      <c r="F28" s="882"/>
      <c r="G28" s="883"/>
      <c r="H28" s="881"/>
      <c r="I28" s="882"/>
      <c r="J28" s="882"/>
      <c r="K28" s="882"/>
      <c r="L28" s="883"/>
    </row>
    <row r="29" spans="2:12" x14ac:dyDescent="0.25">
      <c r="B29" s="881"/>
      <c r="C29" s="882"/>
      <c r="D29" s="882"/>
      <c r="E29" s="882"/>
      <c r="F29" s="882"/>
      <c r="G29" s="883"/>
      <c r="H29" s="881"/>
      <c r="I29" s="882"/>
      <c r="J29" s="882"/>
      <c r="K29" s="882"/>
      <c r="L29" s="883"/>
    </row>
    <row r="30" spans="2:12" x14ac:dyDescent="0.25">
      <c r="B30" s="881"/>
      <c r="C30" s="882"/>
      <c r="D30" s="882"/>
      <c r="E30" s="882"/>
      <c r="F30" s="882"/>
      <c r="G30" s="883"/>
      <c r="H30" s="881"/>
      <c r="I30" s="882"/>
      <c r="J30" s="882"/>
      <c r="K30" s="882"/>
      <c r="L30" s="883"/>
    </row>
    <row r="31" spans="2:12" x14ac:dyDescent="0.25">
      <c r="B31" s="881"/>
      <c r="C31" s="882"/>
      <c r="D31" s="882"/>
      <c r="E31" s="882"/>
      <c r="F31" s="882"/>
      <c r="G31" s="883"/>
      <c r="H31" s="881"/>
      <c r="I31" s="882"/>
      <c r="J31" s="882"/>
      <c r="K31" s="882"/>
      <c r="L31" s="883"/>
    </row>
    <row r="32" spans="2:12" x14ac:dyDescent="0.25">
      <c r="B32" s="881"/>
      <c r="C32" s="882"/>
      <c r="D32" s="882"/>
      <c r="E32" s="882"/>
      <c r="F32" s="882"/>
      <c r="G32" s="883"/>
      <c r="H32" s="881"/>
      <c r="I32" s="882"/>
      <c r="J32" s="882"/>
      <c r="K32" s="882"/>
      <c r="L32" s="883"/>
    </row>
    <row r="33" spans="2:12" x14ac:dyDescent="0.25">
      <c r="B33" s="881"/>
      <c r="C33" s="882"/>
      <c r="D33" s="882"/>
      <c r="E33" s="882"/>
      <c r="F33" s="882"/>
      <c r="G33" s="883"/>
      <c r="H33" s="881"/>
      <c r="I33" s="882"/>
      <c r="J33" s="882"/>
      <c r="K33" s="882"/>
      <c r="L33" s="883"/>
    </row>
    <row r="34" spans="2:12" x14ac:dyDescent="0.25">
      <c r="B34" s="881"/>
      <c r="C34" s="882"/>
      <c r="D34" s="882"/>
      <c r="E34" s="882"/>
      <c r="F34" s="882"/>
      <c r="G34" s="883"/>
      <c r="H34" s="881"/>
      <c r="I34" s="882"/>
      <c r="J34" s="882"/>
      <c r="K34" s="882"/>
      <c r="L34" s="883"/>
    </row>
    <row r="35" spans="2:12" ht="15.75" thickBot="1" x14ac:dyDescent="0.3">
      <c r="B35" s="881"/>
      <c r="C35" s="882"/>
      <c r="D35" s="882"/>
      <c r="E35" s="882"/>
      <c r="F35" s="882"/>
      <c r="G35" s="883"/>
      <c r="H35" s="881"/>
      <c r="I35" s="882"/>
      <c r="J35" s="882"/>
      <c r="K35" s="882"/>
      <c r="L35" s="883"/>
    </row>
    <row r="36" spans="2:12" ht="15" customHeight="1" x14ac:dyDescent="0.25">
      <c r="B36" s="1037" t="s">
        <v>1221</v>
      </c>
      <c r="C36" s="1038"/>
      <c r="D36" s="1038"/>
      <c r="E36" s="1038"/>
      <c r="F36" s="1038"/>
      <c r="G36" s="1039"/>
      <c r="H36" s="1037" t="s">
        <v>1222</v>
      </c>
      <c r="I36" s="1038"/>
      <c r="J36" s="1038"/>
      <c r="K36" s="1038"/>
      <c r="L36" s="1039"/>
    </row>
    <row r="37" spans="2:12" ht="18" customHeight="1" thickBot="1" x14ac:dyDescent="0.3">
      <c r="B37" s="1040"/>
      <c r="C37" s="1041"/>
      <c r="D37" s="1041"/>
      <c r="E37" s="1041"/>
      <c r="F37" s="1041"/>
      <c r="G37" s="1042"/>
      <c r="H37" s="1040"/>
      <c r="I37" s="1041"/>
      <c r="J37" s="1041"/>
      <c r="K37" s="1041"/>
      <c r="L37" s="1042"/>
    </row>
    <row r="38" spans="2:12" x14ac:dyDescent="0.25">
      <c r="B38" s="896" t="s">
        <v>503</v>
      </c>
      <c r="C38" s="897"/>
      <c r="D38" s="897"/>
      <c r="E38" s="897"/>
      <c r="F38" s="897"/>
      <c r="G38" s="898"/>
      <c r="H38" s="896" t="s">
        <v>504</v>
      </c>
      <c r="I38" s="897"/>
      <c r="J38" s="897"/>
      <c r="K38" s="897"/>
      <c r="L38" s="898"/>
    </row>
    <row r="39" spans="2:12" x14ac:dyDescent="0.25">
      <c r="B39" s="881"/>
      <c r="C39" s="882"/>
      <c r="D39" s="882"/>
      <c r="E39" s="882"/>
      <c r="F39" s="882"/>
      <c r="G39" s="883"/>
      <c r="H39" s="881"/>
      <c r="I39" s="882"/>
      <c r="J39" s="882"/>
      <c r="K39" s="882"/>
      <c r="L39" s="883"/>
    </row>
    <row r="40" spans="2:12" x14ac:dyDescent="0.25">
      <c r="B40" s="881"/>
      <c r="C40" s="882"/>
      <c r="D40" s="882"/>
      <c r="E40" s="882"/>
      <c r="F40" s="882"/>
      <c r="G40" s="883"/>
      <c r="H40" s="881"/>
      <c r="I40" s="882"/>
      <c r="J40" s="882"/>
      <c r="K40" s="882"/>
      <c r="L40" s="883"/>
    </row>
    <row r="41" spans="2:12" x14ac:dyDescent="0.25">
      <c r="B41" s="881"/>
      <c r="C41" s="882"/>
      <c r="D41" s="882"/>
      <c r="E41" s="882"/>
      <c r="F41" s="882"/>
      <c r="G41" s="883"/>
      <c r="H41" s="881"/>
      <c r="I41" s="882"/>
      <c r="J41" s="882"/>
      <c r="K41" s="882"/>
      <c r="L41" s="883"/>
    </row>
    <row r="42" spans="2:12" x14ac:dyDescent="0.25">
      <c r="B42" s="881"/>
      <c r="C42" s="882"/>
      <c r="D42" s="882"/>
      <c r="E42" s="882"/>
      <c r="F42" s="882"/>
      <c r="G42" s="883"/>
      <c r="H42" s="881"/>
      <c r="I42" s="882"/>
      <c r="J42" s="882"/>
      <c r="K42" s="882"/>
      <c r="L42" s="883"/>
    </row>
    <row r="43" spans="2:12" x14ac:dyDescent="0.25">
      <c r="B43" s="881"/>
      <c r="C43" s="882"/>
      <c r="D43" s="882"/>
      <c r="E43" s="882"/>
      <c r="F43" s="882"/>
      <c r="G43" s="883"/>
      <c r="H43" s="881"/>
      <c r="I43" s="882"/>
      <c r="J43" s="882"/>
      <c r="K43" s="882"/>
      <c r="L43" s="883"/>
    </row>
    <row r="44" spans="2:12" x14ac:dyDescent="0.25">
      <c r="B44" s="881"/>
      <c r="C44" s="882"/>
      <c r="D44" s="882"/>
      <c r="E44" s="882"/>
      <c r="F44" s="882"/>
      <c r="G44" s="883"/>
      <c r="H44" s="881"/>
      <c r="I44" s="882"/>
      <c r="J44" s="882"/>
      <c r="K44" s="882"/>
      <c r="L44" s="883"/>
    </row>
    <row r="45" spans="2:12" x14ac:dyDescent="0.25">
      <c r="B45" s="881"/>
      <c r="C45" s="882"/>
      <c r="D45" s="882"/>
      <c r="E45" s="882"/>
      <c r="F45" s="882"/>
      <c r="G45" s="883"/>
      <c r="H45" s="881"/>
      <c r="I45" s="882"/>
      <c r="J45" s="882"/>
      <c r="K45" s="882"/>
      <c r="L45" s="883"/>
    </row>
    <row r="46" spans="2:12" x14ac:dyDescent="0.25">
      <c r="B46" s="881"/>
      <c r="C46" s="882"/>
      <c r="D46" s="882"/>
      <c r="E46" s="882"/>
      <c r="F46" s="882"/>
      <c r="G46" s="883"/>
      <c r="H46" s="881"/>
      <c r="I46" s="882"/>
      <c r="J46" s="882"/>
      <c r="K46" s="882"/>
      <c r="L46" s="883"/>
    </row>
    <row r="47" spans="2:12" x14ac:dyDescent="0.25">
      <c r="B47" s="881"/>
      <c r="C47" s="882"/>
      <c r="D47" s="882"/>
      <c r="E47" s="882"/>
      <c r="F47" s="882"/>
      <c r="G47" s="883"/>
      <c r="H47" s="881"/>
      <c r="I47" s="882"/>
      <c r="J47" s="882"/>
      <c r="K47" s="882"/>
      <c r="L47" s="883"/>
    </row>
    <row r="48" spans="2:12" x14ac:dyDescent="0.25">
      <c r="B48" s="881"/>
      <c r="C48" s="882"/>
      <c r="D48" s="882"/>
      <c r="E48" s="882"/>
      <c r="F48" s="882"/>
      <c r="G48" s="883"/>
      <c r="H48" s="881"/>
      <c r="I48" s="882"/>
      <c r="J48" s="882"/>
      <c r="K48" s="882"/>
      <c r="L48" s="883"/>
    </row>
    <row r="49" spans="2:12" x14ac:dyDescent="0.25">
      <c r="B49" s="881"/>
      <c r="C49" s="882"/>
      <c r="D49" s="882"/>
      <c r="E49" s="882"/>
      <c r="F49" s="882"/>
      <c r="G49" s="883"/>
      <c r="H49" s="881"/>
      <c r="I49" s="882"/>
      <c r="J49" s="882"/>
      <c r="K49" s="882"/>
      <c r="L49" s="883"/>
    </row>
    <row r="50" spans="2:12" x14ac:dyDescent="0.25">
      <c r="B50" s="881"/>
      <c r="C50" s="882"/>
      <c r="D50" s="882"/>
      <c r="E50" s="882"/>
      <c r="F50" s="882"/>
      <c r="G50" s="883"/>
      <c r="H50" s="881"/>
      <c r="I50" s="882"/>
      <c r="J50" s="882"/>
      <c r="K50" s="882"/>
      <c r="L50" s="883"/>
    </row>
    <row r="51" spans="2:12" ht="15.75" thickBot="1" x14ac:dyDescent="0.3">
      <c r="B51" s="881"/>
      <c r="C51" s="882"/>
      <c r="D51" s="882"/>
      <c r="E51" s="882"/>
      <c r="F51" s="882"/>
      <c r="G51" s="883"/>
      <c r="H51" s="881"/>
      <c r="I51" s="882"/>
      <c r="J51" s="882"/>
      <c r="K51" s="882"/>
      <c r="L51" s="883"/>
    </row>
    <row r="52" spans="2:12" ht="15" customHeight="1" x14ac:dyDescent="0.25">
      <c r="B52" s="1037" t="s">
        <v>1223</v>
      </c>
      <c r="C52" s="1038"/>
      <c r="D52" s="1038"/>
      <c r="E52" s="1038"/>
      <c r="F52" s="1038"/>
      <c r="G52" s="1039"/>
      <c r="H52" s="1043" t="s">
        <v>1162</v>
      </c>
      <c r="I52" s="1044"/>
      <c r="J52" s="1044"/>
      <c r="K52" s="1044"/>
      <c r="L52" s="1045"/>
    </row>
    <row r="53" spans="2:12" ht="15.75" thickBot="1" x14ac:dyDescent="0.3">
      <c r="B53" s="1040"/>
      <c r="C53" s="1041"/>
      <c r="D53" s="1041"/>
      <c r="E53" s="1041"/>
      <c r="F53" s="1041"/>
      <c r="G53" s="1042"/>
      <c r="H53" s="1046"/>
      <c r="I53" s="1047"/>
      <c r="J53" s="1047"/>
      <c r="K53" s="1047"/>
      <c r="L53" s="1048"/>
    </row>
    <row r="54" spans="2:12" x14ac:dyDescent="0.25">
      <c r="B54" s="896" t="s">
        <v>503</v>
      </c>
      <c r="C54" s="897"/>
      <c r="D54" s="897"/>
      <c r="E54" s="897"/>
      <c r="F54" s="897"/>
      <c r="G54" s="898"/>
      <c r="H54" s="896" t="s">
        <v>504</v>
      </c>
      <c r="I54" s="897"/>
      <c r="J54" s="897"/>
      <c r="K54" s="897"/>
      <c r="L54" s="898"/>
    </row>
    <row r="55" spans="2:12" x14ac:dyDescent="0.25">
      <c r="B55" s="881"/>
      <c r="C55" s="882"/>
      <c r="D55" s="882"/>
      <c r="E55" s="882"/>
      <c r="F55" s="882"/>
      <c r="G55" s="883"/>
      <c r="H55" s="881"/>
      <c r="I55" s="882"/>
      <c r="J55" s="882"/>
      <c r="K55" s="882"/>
      <c r="L55" s="883"/>
    </row>
    <row r="56" spans="2:12" x14ac:dyDescent="0.25">
      <c r="B56" s="881"/>
      <c r="C56" s="882"/>
      <c r="D56" s="882"/>
      <c r="E56" s="882"/>
      <c r="F56" s="882"/>
      <c r="G56" s="883"/>
      <c r="H56" s="881"/>
      <c r="I56" s="882"/>
      <c r="J56" s="882"/>
      <c r="K56" s="882"/>
      <c r="L56" s="883"/>
    </row>
    <row r="57" spans="2:12" x14ac:dyDescent="0.25">
      <c r="B57" s="881"/>
      <c r="C57" s="882"/>
      <c r="D57" s="882"/>
      <c r="E57" s="882"/>
      <c r="F57" s="882"/>
      <c r="G57" s="883"/>
      <c r="H57" s="881"/>
      <c r="I57" s="882"/>
      <c r="J57" s="882"/>
      <c r="K57" s="882"/>
      <c r="L57" s="883"/>
    </row>
    <row r="58" spans="2:12" x14ac:dyDescent="0.25">
      <c r="B58" s="881"/>
      <c r="C58" s="882"/>
      <c r="D58" s="882"/>
      <c r="E58" s="882"/>
      <c r="F58" s="882"/>
      <c r="G58" s="883"/>
      <c r="H58" s="881"/>
      <c r="I58" s="882"/>
      <c r="J58" s="882"/>
      <c r="K58" s="882"/>
      <c r="L58" s="883"/>
    </row>
    <row r="59" spans="2:12" x14ac:dyDescent="0.25">
      <c r="B59" s="881"/>
      <c r="C59" s="882"/>
      <c r="D59" s="882"/>
      <c r="E59" s="882"/>
      <c r="F59" s="882"/>
      <c r="G59" s="883"/>
      <c r="H59" s="881"/>
      <c r="I59" s="882"/>
      <c r="J59" s="882"/>
      <c r="K59" s="882"/>
      <c r="L59" s="883"/>
    </row>
    <row r="60" spans="2:12" x14ac:dyDescent="0.25">
      <c r="B60" s="881"/>
      <c r="C60" s="882"/>
      <c r="D60" s="882"/>
      <c r="E60" s="882"/>
      <c r="F60" s="882"/>
      <c r="G60" s="883"/>
      <c r="H60" s="881"/>
      <c r="I60" s="882"/>
      <c r="J60" s="882"/>
      <c r="K60" s="882"/>
      <c r="L60" s="883"/>
    </row>
    <row r="61" spans="2:12" x14ac:dyDescent="0.25">
      <c r="B61" s="881"/>
      <c r="C61" s="882"/>
      <c r="D61" s="882"/>
      <c r="E61" s="882"/>
      <c r="F61" s="882"/>
      <c r="G61" s="883"/>
      <c r="H61" s="881"/>
      <c r="I61" s="882"/>
      <c r="J61" s="882"/>
      <c r="K61" s="882"/>
      <c r="L61" s="883"/>
    </row>
    <row r="62" spans="2:12" x14ac:dyDescent="0.25">
      <c r="B62" s="881"/>
      <c r="C62" s="882"/>
      <c r="D62" s="882"/>
      <c r="E62" s="882"/>
      <c r="F62" s="882"/>
      <c r="G62" s="883"/>
      <c r="H62" s="881"/>
      <c r="I62" s="882"/>
      <c r="J62" s="882"/>
      <c r="K62" s="882"/>
      <c r="L62" s="883"/>
    </row>
    <row r="63" spans="2:12" x14ac:dyDescent="0.25">
      <c r="B63" s="881"/>
      <c r="C63" s="882"/>
      <c r="D63" s="882"/>
      <c r="E63" s="882"/>
      <c r="F63" s="882"/>
      <c r="G63" s="883"/>
      <c r="H63" s="881"/>
      <c r="I63" s="882"/>
      <c r="J63" s="882"/>
      <c r="K63" s="882"/>
      <c r="L63" s="883"/>
    </row>
    <row r="64" spans="2:12" x14ac:dyDescent="0.25">
      <c r="B64" s="881"/>
      <c r="C64" s="882"/>
      <c r="D64" s="882"/>
      <c r="E64" s="882"/>
      <c r="F64" s="882"/>
      <c r="G64" s="883"/>
      <c r="H64" s="881"/>
      <c r="I64" s="882"/>
      <c r="J64" s="882"/>
      <c r="K64" s="882"/>
      <c r="L64" s="883"/>
    </row>
    <row r="65" spans="2:12" x14ac:dyDescent="0.25">
      <c r="B65" s="881"/>
      <c r="C65" s="882"/>
      <c r="D65" s="882"/>
      <c r="E65" s="882"/>
      <c r="F65" s="882"/>
      <c r="G65" s="883"/>
      <c r="H65" s="881"/>
      <c r="I65" s="882"/>
      <c r="J65" s="882"/>
      <c r="K65" s="882"/>
      <c r="L65" s="883"/>
    </row>
    <row r="66" spans="2:12" x14ac:dyDescent="0.25">
      <c r="B66" s="881"/>
      <c r="C66" s="882"/>
      <c r="D66" s="882"/>
      <c r="E66" s="882"/>
      <c r="F66" s="882"/>
      <c r="G66" s="883"/>
      <c r="H66" s="881"/>
      <c r="I66" s="882"/>
      <c r="J66" s="882"/>
      <c r="K66" s="882"/>
      <c r="L66" s="883"/>
    </row>
    <row r="67" spans="2:12" ht="15.75" thickBot="1" x14ac:dyDescent="0.3">
      <c r="B67" s="881"/>
      <c r="C67" s="882"/>
      <c r="D67" s="882"/>
      <c r="E67" s="882"/>
      <c r="F67" s="882"/>
      <c r="G67" s="883"/>
      <c r="H67" s="881"/>
      <c r="I67" s="882"/>
      <c r="J67" s="882"/>
      <c r="K67" s="882"/>
      <c r="L67" s="883"/>
    </row>
    <row r="68" spans="2:12" ht="15" customHeight="1" x14ac:dyDescent="0.25">
      <c r="B68" s="1043" t="s">
        <v>1224</v>
      </c>
      <c r="C68" s="1044"/>
      <c r="D68" s="1044"/>
      <c r="E68" s="1044"/>
      <c r="F68" s="1044"/>
      <c r="G68" s="1045"/>
      <c r="H68" s="1043" t="s">
        <v>1225</v>
      </c>
      <c r="I68" s="1044"/>
      <c r="J68" s="1044"/>
      <c r="K68" s="1044"/>
      <c r="L68" s="1045"/>
    </row>
    <row r="69" spans="2:12" ht="15.75" thickBot="1" x14ac:dyDescent="0.3">
      <c r="B69" s="1046"/>
      <c r="C69" s="1047"/>
      <c r="D69" s="1047"/>
      <c r="E69" s="1047"/>
      <c r="F69" s="1047"/>
      <c r="G69" s="1048"/>
      <c r="H69" s="1046"/>
      <c r="I69" s="1047"/>
      <c r="J69" s="1047"/>
      <c r="K69" s="1047"/>
      <c r="L69" s="1048"/>
    </row>
    <row r="70" spans="2:12" x14ac:dyDescent="0.25">
      <c r="B70" s="896" t="s">
        <v>1007</v>
      </c>
      <c r="C70" s="897"/>
      <c r="D70" s="897"/>
      <c r="E70" s="897"/>
      <c r="F70" s="897"/>
      <c r="G70" s="898"/>
      <c r="H70" s="896" t="s">
        <v>1008</v>
      </c>
      <c r="I70" s="897"/>
      <c r="J70" s="897"/>
      <c r="K70" s="897"/>
      <c r="L70" s="898"/>
    </row>
    <row r="71" spans="2:12" x14ac:dyDescent="0.25">
      <c r="B71" s="881"/>
      <c r="C71" s="882"/>
      <c r="D71" s="882"/>
      <c r="E71" s="882"/>
      <c r="F71" s="882"/>
      <c r="G71" s="883"/>
      <c r="H71" s="881"/>
      <c r="I71" s="882"/>
      <c r="J71" s="882"/>
      <c r="K71" s="882"/>
      <c r="L71" s="883"/>
    </row>
    <row r="72" spans="2:12" x14ac:dyDescent="0.25">
      <c r="B72" s="881"/>
      <c r="C72" s="882"/>
      <c r="D72" s="882"/>
      <c r="E72" s="882"/>
      <c r="F72" s="882"/>
      <c r="G72" s="883"/>
      <c r="H72" s="881"/>
      <c r="I72" s="882"/>
      <c r="J72" s="882"/>
      <c r="K72" s="882"/>
      <c r="L72" s="883"/>
    </row>
    <row r="73" spans="2:12" x14ac:dyDescent="0.25">
      <c r="B73" s="881"/>
      <c r="C73" s="882"/>
      <c r="D73" s="882"/>
      <c r="E73" s="882"/>
      <c r="F73" s="882"/>
      <c r="G73" s="883"/>
      <c r="H73" s="881"/>
      <c r="I73" s="882"/>
      <c r="J73" s="882"/>
      <c r="K73" s="882"/>
      <c r="L73" s="883"/>
    </row>
    <row r="74" spans="2:12" x14ac:dyDescent="0.25">
      <c r="B74" s="881"/>
      <c r="C74" s="882"/>
      <c r="D74" s="882"/>
      <c r="E74" s="882"/>
      <c r="F74" s="882"/>
      <c r="G74" s="883"/>
      <c r="H74" s="881"/>
      <c r="I74" s="882"/>
      <c r="J74" s="882"/>
      <c r="K74" s="882"/>
      <c r="L74" s="883"/>
    </row>
    <row r="75" spans="2:12" x14ac:dyDescent="0.25">
      <c r="B75" s="881"/>
      <c r="C75" s="882"/>
      <c r="D75" s="882"/>
      <c r="E75" s="882"/>
      <c r="F75" s="882"/>
      <c r="G75" s="883"/>
      <c r="H75" s="881"/>
      <c r="I75" s="882"/>
      <c r="J75" s="882"/>
      <c r="K75" s="882"/>
      <c r="L75" s="883"/>
    </row>
    <row r="76" spans="2:12" x14ac:dyDescent="0.25">
      <c r="B76" s="881"/>
      <c r="C76" s="882"/>
      <c r="D76" s="882"/>
      <c r="E76" s="882"/>
      <c r="F76" s="882"/>
      <c r="G76" s="883"/>
      <c r="H76" s="881"/>
      <c r="I76" s="882"/>
      <c r="J76" s="882"/>
      <c r="K76" s="882"/>
      <c r="L76" s="883"/>
    </row>
    <row r="77" spans="2:12" x14ac:dyDescent="0.25">
      <c r="B77" s="881"/>
      <c r="C77" s="882"/>
      <c r="D77" s="882"/>
      <c r="E77" s="882"/>
      <c r="F77" s="882"/>
      <c r="G77" s="883"/>
      <c r="H77" s="881"/>
      <c r="I77" s="882"/>
      <c r="J77" s="882"/>
      <c r="K77" s="882"/>
      <c r="L77" s="883"/>
    </row>
    <row r="78" spans="2:12" x14ac:dyDescent="0.25">
      <c r="B78" s="881"/>
      <c r="C78" s="882"/>
      <c r="D78" s="882"/>
      <c r="E78" s="882"/>
      <c r="F78" s="882"/>
      <c r="G78" s="883"/>
      <c r="H78" s="881"/>
      <c r="I78" s="882"/>
      <c r="J78" s="882"/>
      <c r="K78" s="882"/>
      <c r="L78" s="883"/>
    </row>
    <row r="79" spans="2:12" x14ac:dyDescent="0.25">
      <c r="B79" s="881"/>
      <c r="C79" s="882"/>
      <c r="D79" s="882"/>
      <c r="E79" s="882"/>
      <c r="F79" s="882"/>
      <c r="G79" s="883"/>
      <c r="H79" s="881"/>
      <c r="I79" s="882"/>
      <c r="J79" s="882"/>
      <c r="K79" s="882"/>
      <c r="L79" s="883"/>
    </row>
    <row r="80" spans="2:12" x14ac:dyDescent="0.25">
      <c r="B80" s="881"/>
      <c r="C80" s="882"/>
      <c r="D80" s="882"/>
      <c r="E80" s="882"/>
      <c r="F80" s="882"/>
      <c r="G80" s="883"/>
      <c r="H80" s="881"/>
      <c r="I80" s="882"/>
      <c r="J80" s="882"/>
      <c r="K80" s="882"/>
      <c r="L80" s="883"/>
    </row>
    <row r="81" spans="2:12" x14ac:dyDescent="0.25">
      <c r="B81" s="881"/>
      <c r="C81" s="882"/>
      <c r="D81" s="882"/>
      <c r="E81" s="882"/>
      <c r="F81" s="882"/>
      <c r="G81" s="883"/>
      <c r="H81" s="881"/>
      <c r="I81" s="882"/>
      <c r="J81" s="882"/>
      <c r="K81" s="882"/>
      <c r="L81" s="883"/>
    </row>
    <row r="82" spans="2:12" x14ac:dyDescent="0.25">
      <c r="B82" s="881"/>
      <c r="C82" s="882"/>
      <c r="D82" s="882"/>
      <c r="E82" s="882"/>
      <c r="F82" s="882"/>
      <c r="G82" s="883"/>
      <c r="H82" s="881"/>
      <c r="I82" s="882"/>
      <c r="J82" s="882"/>
      <c r="K82" s="882"/>
      <c r="L82" s="883"/>
    </row>
    <row r="83" spans="2:12" ht="15.75" thickBot="1" x14ac:dyDescent="0.3">
      <c r="B83" s="881"/>
      <c r="C83" s="882"/>
      <c r="D83" s="882"/>
      <c r="E83" s="882"/>
      <c r="F83" s="882"/>
      <c r="G83" s="883"/>
      <c r="H83" s="881"/>
      <c r="I83" s="882"/>
      <c r="J83" s="882"/>
      <c r="K83" s="882"/>
      <c r="L83" s="883"/>
    </row>
    <row r="84" spans="2:12" ht="15" customHeight="1" x14ac:dyDescent="0.25">
      <c r="B84" s="1037" t="s">
        <v>1226</v>
      </c>
      <c r="C84" s="1038"/>
      <c r="D84" s="1038"/>
      <c r="E84" s="1038"/>
      <c r="F84" s="1038"/>
      <c r="G84" s="1039"/>
      <c r="H84" s="1037" t="s">
        <v>1227</v>
      </c>
      <c r="I84" s="1038"/>
      <c r="J84" s="1038"/>
      <c r="K84" s="1038"/>
      <c r="L84" s="1039"/>
    </row>
    <row r="85" spans="2:12" ht="15.75" thickBot="1" x14ac:dyDescent="0.3">
      <c r="B85" s="1040"/>
      <c r="C85" s="1041"/>
      <c r="D85" s="1041"/>
      <c r="E85" s="1041"/>
      <c r="F85" s="1041"/>
      <c r="G85" s="1042"/>
      <c r="H85" s="1040"/>
      <c r="I85" s="1041"/>
      <c r="J85" s="1041"/>
      <c r="K85" s="1041"/>
      <c r="L85" s="1042"/>
    </row>
    <row r="86" spans="2:12" x14ac:dyDescent="0.25">
      <c r="B86" s="896" t="s">
        <v>1009</v>
      </c>
      <c r="C86" s="897"/>
      <c r="D86" s="897"/>
      <c r="E86" s="897"/>
      <c r="F86" s="897"/>
      <c r="G86" s="898"/>
      <c r="H86" s="896" t="s">
        <v>1010</v>
      </c>
      <c r="I86" s="897"/>
      <c r="J86" s="897"/>
      <c r="K86" s="897"/>
      <c r="L86" s="898"/>
    </row>
    <row r="87" spans="2:12" x14ac:dyDescent="0.25">
      <c r="B87" s="881"/>
      <c r="C87" s="882"/>
      <c r="D87" s="882"/>
      <c r="E87" s="882"/>
      <c r="F87" s="882"/>
      <c r="G87" s="883"/>
      <c r="H87" s="881"/>
      <c r="I87" s="882"/>
      <c r="J87" s="882"/>
      <c r="K87" s="882"/>
      <c r="L87" s="883"/>
    </row>
    <row r="88" spans="2:12" x14ac:dyDescent="0.25">
      <c r="B88" s="881"/>
      <c r="C88" s="882"/>
      <c r="D88" s="882"/>
      <c r="E88" s="882"/>
      <c r="F88" s="882"/>
      <c r="G88" s="883"/>
      <c r="H88" s="881"/>
      <c r="I88" s="882"/>
      <c r="J88" s="882"/>
      <c r="K88" s="882"/>
      <c r="L88" s="883"/>
    </row>
    <row r="89" spans="2:12" x14ac:dyDescent="0.25">
      <c r="B89" s="881"/>
      <c r="C89" s="882"/>
      <c r="D89" s="882"/>
      <c r="E89" s="882"/>
      <c r="F89" s="882"/>
      <c r="G89" s="883"/>
      <c r="H89" s="881"/>
      <c r="I89" s="882"/>
      <c r="J89" s="882"/>
      <c r="K89" s="882"/>
      <c r="L89" s="883"/>
    </row>
    <row r="90" spans="2:12" x14ac:dyDescent="0.25">
      <c r="B90" s="881"/>
      <c r="C90" s="882"/>
      <c r="D90" s="882"/>
      <c r="E90" s="882"/>
      <c r="F90" s="882"/>
      <c r="G90" s="883"/>
      <c r="H90" s="881"/>
      <c r="I90" s="882"/>
      <c r="J90" s="882"/>
      <c r="K90" s="882"/>
      <c r="L90" s="883"/>
    </row>
    <row r="91" spans="2:12" x14ac:dyDescent="0.25">
      <c r="B91" s="881"/>
      <c r="C91" s="882"/>
      <c r="D91" s="882"/>
      <c r="E91" s="882"/>
      <c r="F91" s="882"/>
      <c r="G91" s="883"/>
      <c r="H91" s="881"/>
      <c r="I91" s="882"/>
      <c r="J91" s="882"/>
      <c r="K91" s="882"/>
      <c r="L91" s="883"/>
    </row>
    <row r="92" spans="2:12" x14ac:dyDescent="0.25">
      <c r="B92" s="881"/>
      <c r="C92" s="882"/>
      <c r="D92" s="882"/>
      <c r="E92" s="882"/>
      <c r="F92" s="882"/>
      <c r="G92" s="883"/>
      <c r="H92" s="881"/>
      <c r="I92" s="882"/>
      <c r="J92" s="882"/>
      <c r="K92" s="882"/>
      <c r="L92" s="883"/>
    </row>
    <row r="93" spans="2:12" x14ac:dyDescent="0.25">
      <c r="B93" s="881"/>
      <c r="C93" s="882"/>
      <c r="D93" s="882"/>
      <c r="E93" s="882"/>
      <c r="F93" s="882"/>
      <c r="G93" s="883"/>
      <c r="H93" s="881"/>
      <c r="I93" s="882"/>
      <c r="J93" s="882"/>
      <c r="K93" s="882"/>
      <c r="L93" s="883"/>
    </row>
    <row r="94" spans="2:12" x14ac:dyDescent="0.25">
      <c r="B94" s="881"/>
      <c r="C94" s="882"/>
      <c r="D94" s="882"/>
      <c r="E94" s="882"/>
      <c r="F94" s="882"/>
      <c r="G94" s="883"/>
      <c r="H94" s="881"/>
      <c r="I94" s="882"/>
      <c r="J94" s="882"/>
      <c r="K94" s="882"/>
      <c r="L94" s="883"/>
    </row>
    <row r="95" spans="2:12" x14ac:dyDescent="0.25">
      <c r="B95" s="881"/>
      <c r="C95" s="882"/>
      <c r="D95" s="882"/>
      <c r="E95" s="882"/>
      <c r="F95" s="882"/>
      <c r="G95" s="883"/>
      <c r="H95" s="881"/>
      <c r="I95" s="882"/>
      <c r="J95" s="882"/>
      <c r="K95" s="882"/>
      <c r="L95" s="883"/>
    </row>
    <row r="96" spans="2:12" x14ac:dyDescent="0.25">
      <c r="B96" s="881"/>
      <c r="C96" s="882"/>
      <c r="D96" s="882"/>
      <c r="E96" s="882"/>
      <c r="F96" s="882"/>
      <c r="G96" s="883"/>
      <c r="H96" s="881"/>
      <c r="I96" s="882"/>
      <c r="J96" s="882"/>
      <c r="K96" s="882"/>
      <c r="L96" s="883"/>
    </row>
    <row r="97" spans="2:12" x14ac:dyDescent="0.25">
      <c r="B97" s="881"/>
      <c r="C97" s="882"/>
      <c r="D97" s="882"/>
      <c r="E97" s="882"/>
      <c r="F97" s="882"/>
      <c r="G97" s="883"/>
      <c r="H97" s="881"/>
      <c r="I97" s="882"/>
      <c r="J97" s="882"/>
      <c r="K97" s="882"/>
      <c r="L97" s="883"/>
    </row>
    <row r="98" spans="2:12" x14ac:dyDescent="0.25">
      <c r="B98" s="881"/>
      <c r="C98" s="882"/>
      <c r="D98" s="882"/>
      <c r="E98" s="882"/>
      <c r="F98" s="882"/>
      <c r="G98" s="883"/>
      <c r="H98" s="881"/>
      <c r="I98" s="882"/>
      <c r="J98" s="882"/>
      <c r="K98" s="882"/>
      <c r="L98" s="883"/>
    </row>
    <row r="99" spans="2:12" ht="15.75" thickBot="1" x14ac:dyDescent="0.3">
      <c r="B99" s="881"/>
      <c r="C99" s="882"/>
      <c r="D99" s="882"/>
      <c r="E99" s="882"/>
      <c r="F99" s="882"/>
      <c r="G99" s="883"/>
      <c r="H99" s="881"/>
      <c r="I99" s="882"/>
      <c r="J99" s="882"/>
      <c r="K99" s="882"/>
      <c r="L99" s="883"/>
    </row>
    <row r="100" spans="2:12" ht="15" customHeight="1" x14ac:dyDescent="0.25">
      <c r="B100" s="1037" t="s">
        <v>1228</v>
      </c>
      <c r="C100" s="1038"/>
      <c r="D100" s="1038"/>
      <c r="E100" s="1038"/>
      <c r="F100" s="1038"/>
      <c r="G100" s="1039"/>
      <c r="H100" s="1037" t="s">
        <v>1229</v>
      </c>
      <c r="I100" s="1038"/>
      <c r="J100" s="1038"/>
      <c r="K100" s="1038"/>
      <c r="L100" s="1039"/>
    </row>
    <row r="101" spans="2:12" ht="15.75" thickBot="1" x14ac:dyDescent="0.3">
      <c r="B101" s="1040"/>
      <c r="C101" s="1041"/>
      <c r="D101" s="1041"/>
      <c r="E101" s="1041"/>
      <c r="F101" s="1041"/>
      <c r="G101" s="1042"/>
      <c r="H101" s="1040"/>
      <c r="I101" s="1041"/>
      <c r="J101" s="1041"/>
      <c r="K101" s="1041"/>
      <c r="L101" s="1042"/>
    </row>
  </sheetData>
  <mergeCells count="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L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rowBreaks count="1" manualBreakCount="1">
    <brk id="67"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Formato</vt:lpstr>
      <vt:lpstr>Predial</vt:lpstr>
      <vt:lpstr>FINANCIERO</vt:lpstr>
      <vt:lpstr>Registro fotográfico social</vt:lpstr>
      <vt:lpstr>Registro fotográfico redes</vt:lpstr>
      <vt:lpstr>Registro fotográfico técnico</vt:lpstr>
      <vt:lpstr>Registro fotográfico túnel</vt:lpstr>
      <vt:lpstr>Registro fotográfico puentes</vt:lpstr>
      <vt:lpstr>Registro fotográfico OyM</vt:lpstr>
      <vt:lpstr>Registro fotográfico ambiental</vt:lpstr>
      <vt:lpstr>FINANCIERO!Área_de_impresión</vt:lpstr>
      <vt:lpstr>Predial!Área_de_impresión</vt:lpstr>
      <vt:lpstr>'Registro fotográfico ambiental'!Área_de_impresión</vt:lpstr>
      <vt:lpstr>'Registro fotográfico OyM'!Área_de_impresión</vt:lpstr>
      <vt:lpstr>'Registro fotográfico redes'!Área_de_impresión</vt:lpstr>
      <vt:lpstr>'Registro fotográfico técnico'!Área_de_impresión</vt:lpstr>
      <vt:lpstr>'Registro fotográfico túnel'!Área_de_impresión</vt:lpstr>
      <vt:lpstr>'Registro fotográfico ambiental'!Títulos_a_imprimir</vt:lpstr>
      <vt:lpstr>'Registro fotográfico OyM'!Títulos_a_imprimir</vt:lpstr>
      <vt:lpstr>'Registro fotográfico técnico'!Títulos_a_imprimir</vt:lpstr>
      <vt:lpstr>'Registro fotográfico túnel'!Títulos_a_imprimir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 Limitada</dc:creator>
  <cp:lastModifiedBy>Cesar Augusto Perez Piedrahita</cp:lastModifiedBy>
  <cp:lastPrinted>2020-05-27T22:30:51Z</cp:lastPrinted>
  <dcterms:created xsi:type="dcterms:W3CDTF">2017-11-30T15:30:35Z</dcterms:created>
  <dcterms:modified xsi:type="dcterms:W3CDTF">2021-02-12T16:16:32Z</dcterms:modified>
</cp:coreProperties>
</file>